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activeTab="0"/>
  </bookViews>
  <sheets>
    <sheet name="3 ESES CASTELLÓN" sheetId="1" r:id="rId1"/>
  </sheets>
  <definedNames>
    <definedName name="_xlnm.Print_Area" localSheetId="0">'3 ESES CASTELLÓN'!$A$1:$AW$56</definedName>
  </definedNames>
  <calcPr fullCalcOnLoad="1"/>
</workbook>
</file>

<file path=xl/sharedStrings.xml><?xml version="1.0" encoding="utf-8"?>
<sst xmlns="http://schemas.openxmlformats.org/spreadsheetml/2006/main" count="276" uniqueCount="227">
  <si>
    <t>DOCUMENTO A6</t>
  </si>
  <si>
    <t>PÁGINA: 1</t>
  </si>
  <si>
    <t>PÁGINA: 2</t>
  </si>
  <si>
    <t>PROYECTO MEDEA. FEVECTA</t>
  </si>
  <si>
    <t>PÁGINA: 3</t>
  </si>
  <si>
    <t>PÁGINA: 4</t>
  </si>
  <si>
    <t>HOJA DE ENTRADA DE DATOS DEL PLAN DE VIABILIDAD ECONÓMICA</t>
  </si>
  <si>
    <t>EMPRESA:</t>
  </si>
  <si>
    <t>3 ESES CASTELLON</t>
  </si>
  <si>
    <t>FECHA:</t>
  </si>
  <si>
    <t>1ª ENTRADA</t>
  </si>
  <si>
    <t>CUADRO DE TESORERÍA PREVISTO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</si>
  <si>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</si>
  <si>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</si>
  <si>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CONCEPTO</t>
  </si>
  <si>
    <t>CASILLA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</si>
  <si>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</si>
  <si>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</si>
  <si>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</si>
  <si>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</si>
  <si>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</si>
  <si>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</si>
  <si>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</si>
  <si>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</si>
  <si>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</si>
  <si>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</si>
  <si>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</si>
  <si>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</si>
  <si>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</si>
  <si>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</si>
  <si>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</si>
  <si>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</si>
  <si>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</si>
  <si>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</si>
  <si>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</si>
  <si>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</si>
  <si>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</si>
  <si>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PLAN DE INVERSIÓN</t>
  </si>
  <si>
    <t>PLAN DE FINANCIACIÓN</t>
  </si>
  <si>
    <t>CUENTA DE RESULTADOS PREVISTA</t>
  </si>
  <si>
    <t>Valor de la construcción.</t>
  </si>
  <si>
    <t xml:space="preserve"> C2</t>
  </si>
  <si>
    <t>Arrendamiento local.</t>
  </si>
  <si>
    <t xml:space="preserve"> C3</t>
  </si>
  <si>
    <t>CONCEPTOS</t>
  </si>
  <si>
    <t>IMPORTES</t>
  </si>
  <si>
    <t>ENTRADAS</t>
  </si>
  <si>
    <t>Instalaciones.</t>
  </si>
  <si>
    <t xml:space="preserve"> C4</t>
  </si>
  <si>
    <t>Valor del terreno:</t>
  </si>
  <si>
    <t>Capital social socios/as:</t>
  </si>
  <si>
    <t>TOTAL INGRESOS</t>
  </si>
  <si>
    <t>Capital social:</t>
  </si>
  <si>
    <t>Maquinaria y equipos.</t>
  </si>
  <si>
    <t xml:space="preserve"> C5 </t>
  </si>
  <si>
    <t>Valor de la construcción:</t>
  </si>
  <si>
    <t>Aportaciones asociados:</t>
  </si>
  <si>
    <t>Préstamos y créditos:</t>
  </si>
  <si>
    <t>Arrendamiento maquinaria.</t>
  </si>
  <si>
    <t xml:space="preserve"> C6</t>
  </si>
  <si>
    <t>Instalaciones:</t>
  </si>
  <si>
    <t>Subvenciones a capital:</t>
  </si>
  <si>
    <t>Materias primas:</t>
  </si>
  <si>
    <t>Subvenciones:</t>
  </si>
  <si>
    <t>Mobiliario y ordenadores.</t>
  </si>
  <si>
    <t xml:space="preserve"> C7</t>
  </si>
  <si>
    <t>Maquinaria y equipos:</t>
  </si>
  <si>
    <t>Subvenciones explotación:</t>
  </si>
  <si>
    <t>Trabajos otras empresas:</t>
  </si>
  <si>
    <t>Ingresos actividad:</t>
  </si>
  <si>
    <t>Elementos de transporte.</t>
  </si>
  <si>
    <t xml:space="preserve"> C8</t>
  </si>
  <si>
    <t>Mobiliario y ordenadores:</t>
  </si>
  <si>
    <t>Préstamos:</t>
  </si>
  <si>
    <t>I+D, formación:</t>
  </si>
  <si>
    <t>IVA repercutido:</t>
  </si>
  <si>
    <t>Arrendamiento vehículos.</t>
  </si>
  <si>
    <t xml:space="preserve"> C9</t>
  </si>
  <si>
    <t>Elementos de transporte:</t>
  </si>
  <si>
    <t>Créditos:</t>
  </si>
  <si>
    <t>Reparaciones:</t>
  </si>
  <si>
    <t>Patentes y marcas.</t>
  </si>
  <si>
    <t xml:space="preserve"> C10 </t>
  </si>
  <si>
    <t>Patentes y marcas:</t>
  </si>
  <si>
    <t>Servicios de profesionales:</t>
  </si>
  <si>
    <t>TOTAL ENTRADAS</t>
  </si>
  <si>
    <t>Otras inversiones.</t>
  </si>
  <si>
    <t xml:space="preserve"> C11</t>
  </si>
  <si>
    <t>Otras inversiones:</t>
  </si>
  <si>
    <t>TOTAL FINANCIACIÓN</t>
  </si>
  <si>
    <t>Transportes:</t>
  </si>
  <si>
    <t>SALIDAS</t>
  </si>
  <si>
    <t>Gastos de constitución.</t>
  </si>
  <si>
    <t xml:space="preserve"> C12</t>
  </si>
  <si>
    <t>Gastos constitución:</t>
  </si>
  <si>
    <t>Primas de seguros:</t>
  </si>
  <si>
    <t>Inmovilizado material:</t>
  </si>
  <si>
    <t>Existencias.</t>
  </si>
  <si>
    <t xml:space="preserve"> C13</t>
  </si>
  <si>
    <t>Publicidad inicial:</t>
  </si>
  <si>
    <t>Publicidad y propaganda:</t>
  </si>
  <si>
    <t>Inmovilizado inmaterial:</t>
  </si>
  <si>
    <t>Publicidad inicial.</t>
  </si>
  <si>
    <t xml:space="preserve"> C14</t>
  </si>
  <si>
    <t>Promoción inicial:</t>
  </si>
  <si>
    <t>Suministros:</t>
  </si>
  <si>
    <t>Gastos de constitución:</t>
  </si>
  <si>
    <t>Promoción inicial.</t>
  </si>
  <si>
    <t xml:space="preserve"> C15</t>
  </si>
  <si>
    <t>Pruebas iniciales:</t>
  </si>
  <si>
    <t>Comunicaciones:</t>
  </si>
  <si>
    <t>Gastos iniciales:</t>
  </si>
  <si>
    <t>Pruebas iniciales.</t>
  </si>
  <si>
    <t xml:space="preserve"> C16</t>
  </si>
  <si>
    <t>Activo circulante:</t>
  </si>
  <si>
    <t>Material de oficina:</t>
  </si>
  <si>
    <t>Pagos de préstamos:</t>
  </si>
  <si>
    <t>Capital social socios/as.</t>
  </si>
  <si>
    <t xml:space="preserve"> C20</t>
  </si>
  <si>
    <t>Impuestos locales:</t>
  </si>
  <si>
    <t>Compras de materias:</t>
  </si>
  <si>
    <t>Capital social asociados/as.</t>
  </si>
  <si>
    <t xml:space="preserve"> C21</t>
  </si>
  <si>
    <t>Arrendamientos:</t>
  </si>
  <si>
    <t>Salarios y seguridad social:</t>
  </si>
  <si>
    <t>Subvenciones explotación.</t>
  </si>
  <si>
    <t xml:space="preserve"> C22</t>
  </si>
  <si>
    <t>TOTAL INVERSIÓN</t>
  </si>
  <si>
    <t>Gastos financieros:</t>
  </si>
  <si>
    <t>Subvenciones a capital.</t>
  </si>
  <si>
    <t xml:space="preserve"> C23</t>
  </si>
  <si>
    <t>Salarios:</t>
  </si>
  <si>
    <t>Otros gastos:</t>
  </si>
  <si>
    <t>Préstamos.</t>
  </si>
  <si>
    <t xml:space="preserve"> C24</t>
  </si>
  <si>
    <t>Seguridad social:</t>
  </si>
  <si>
    <t>IVA soportado:</t>
  </si>
  <si>
    <t>Créditos.</t>
  </si>
  <si>
    <t xml:space="preserve"> C25</t>
  </si>
  <si>
    <t>BALANCE PREVISTO A FINAL EJERCICIO</t>
  </si>
  <si>
    <t>Declaraciones de IVA:</t>
  </si>
  <si>
    <t>Ingresos producto/serv. 1.</t>
  </si>
  <si>
    <t xml:space="preserve"> C30</t>
  </si>
  <si>
    <t>Amortización inmovilizado:</t>
  </si>
  <si>
    <t>Ingresos producto/serv. 2.</t>
  </si>
  <si>
    <t xml:space="preserve"> C31</t>
  </si>
  <si>
    <t xml:space="preserve">ACTIVO </t>
  </si>
  <si>
    <t>PASIVO</t>
  </si>
  <si>
    <t>TOTAL GASTOS</t>
  </si>
  <si>
    <t>TOTAL SALIDAS</t>
  </si>
  <si>
    <t>Ingresos producto/serv. 3.</t>
  </si>
  <si>
    <t xml:space="preserve"> C32</t>
  </si>
  <si>
    <t>ACTIVO FIJO.</t>
  </si>
  <si>
    <t>FONDOS PROPIOS</t>
  </si>
  <si>
    <t>TESORERIA FINAL</t>
  </si>
  <si>
    <t>Ingresos producto/serv. 4.</t>
  </si>
  <si>
    <t xml:space="preserve"> C33</t>
  </si>
  <si>
    <t>Inmovilizado.</t>
  </si>
  <si>
    <t>RESULTADO ACTIVIDAD</t>
  </si>
  <si>
    <t>Ingresos producto/serv. 5.</t>
  </si>
  <si>
    <t xml:space="preserve"> C34</t>
  </si>
  <si>
    <t xml:space="preserve"> - Amortizaciones</t>
  </si>
  <si>
    <t>Pérdidas y ganancias:</t>
  </si>
  <si>
    <t>SUBVENCIONES EJERC</t>
  </si>
  <si>
    <t xml:space="preserve">  TOTALES</t>
  </si>
  <si>
    <t>Coste de material 1.</t>
  </si>
  <si>
    <t xml:space="preserve"> C40</t>
  </si>
  <si>
    <t>ACTIVO CIRCULANTE.</t>
  </si>
  <si>
    <t>Subv. a capital:</t>
  </si>
  <si>
    <t>RESULTADO EJERCICIO</t>
  </si>
  <si>
    <t>Coste de material 2.</t>
  </si>
  <si>
    <t xml:space="preserve"> C41</t>
  </si>
  <si>
    <t>Tesorería</t>
  </si>
  <si>
    <t>EXIGIBLE A LARGO PL.</t>
  </si>
  <si>
    <t>Coste de material 3.</t>
  </si>
  <si>
    <t xml:space="preserve"> C42</t>
  </si>
  <si>
    <t>Otros</t>
  </si>
  <si>
    <t>EXIGIBLE A CORTO PL.</t>
  </si>
  <si>
    <t>Coste de material 4.</t>
  </si>
  <si>
    <t xml:space="preserve"> C43</t>
  </si>
  <si>
    <t>CALCULO RATIOS</t>
  </si>
  <si>
    <t>Coste de material 5.</t>
  </si>
  <si>
    <t xml:space="preserve"> C44</t>
  </si>
  <si>
    <t>TOTAL ACTIVO:</t>
  </si>
  <si>
    <t>TOTAL PASIVO:</t>
  </si>
  <si>
    <t>Trabajos otras empresas.</t>
  </si>
  <si>
    <t xml:space="preserve"> C50</t>
  </si>
  <si>
    <t>I+D, formación.</t>
  </si>
  <si>
    <t xml:space="preserve"> C51</t>
  </si>
  <si>
    <t>Ratio Tesoreria</t>
  </si>
  <si>
    <t>Reparaciones.</t>
  </si>
  <si>
    <t xml:space="preserve"> C52</t>
  </si>
  <si>
    <t>Ratio endeudamiento</t>
  </si>
  <si>
    <t>Servicios de profesionales.</t>
  </si>
  <si>
    <t xml:space="preserve"> C53</t>
  </si>
  <si>
    <t>Ratio costes financieros</t>
  </si>
  <si>
    <t>Transportes.</t>
  </si>
  <si>
    <t xml:space="preserve"> C54</t>
  </si>
  <si>
    <t>Ratio rentabilidad</t>
  </si>
  <si>
    <t>Primas de seguros.</t>
  </si>
  <si>
    <t xml:space="preserve"> C55</t>
  </si>
  <si>
    <t>Publicidad y propaganda.</t>
  </si>
  <si>
    <t xml:space="preserve"> C56</t>
  </si>
  <si>
    <t>Suministros.</t>
  </si>
  <si>
    <t xml:space="preserve"> C57</t>
  </si>
  <si>
    <t>Comunicaciones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</si>
  <si>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</si>
  <si>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</si>
  <si>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</si>
  <si>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</si>
  <si>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</si>
  <si>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</si>
  <si>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</si>
  <si>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</si>
  <si>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</si>
  <si>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</si>
  <si>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</si>
  <si>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</si>
  <si>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</si>
  <si>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</si>
  <si>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</si>
  <si>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</si>
  <si>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</si>
  <si>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TESORERÍA FINAL:</t>
  </si>
  <si>
    <t>Amortizacion préstamos</t>
  </si>
  <si>
    <t>Intereses préstamos</t>
  </si>
  <si>
    <t>PLAN DE VIABILIDAD INICIAL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</si>
</sst>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9"/>
      <name val="Geneva"/>
      <family val="2"/>
    </font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16"/>
      <name val="Trebuchet MS"/>
      <family val="2"/>
    </font>
    <font>
      <sz val="9"/>
      <name val="Impact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sz val="8"/>
      <name val="Impact"/>
      <family val="2"/>
    </font>
    <font>
      <b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2" borderId="0" xfId="0" applyNumberFormat="1" applyFont="1" applyFill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Border="1" applyAlignment="1">
      <alignment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8" fillId="2" borderId="9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Border="1" applyAlignment="1">
      <alignment vertical="center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8" fillId="3" borderId="9" xfId="0" applyNumberFormat="1" applyFont="1" applyFill="1" applyBorder="1" applyAlignment="1" applyProtection="1">
      <alignment vertical="center"/>
      <protection locked="0"/>
    </xf>
    <xf numFmtId="3" fontId="6" fillId="3" borderId="9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3" fontId="6" fillId="2" borderId="19" xfId="0" applyNumberFormat="1" applyFont="1" applyFill="1" applyBorder="1" applyAlignment="1" applyProtection="1">
      <alignment vertical="center"/>
      <protection locked="0"/>
    </xf>
    <xf numFmtId="3" fontId="6" fillId="3" borderId="19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3" fontId="6" fillId="2" borderId="15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4"/>
  <sheetViews>
    <sheetView tabSelected="1" workbookViewId="0" topLeftCell="A1">
      <selection activeCell="G3" sqref="G3"/>
    </sheetView>
  </sheetViews>
  <sheetFormatPr defaultColWidth="11.00390625" defaultRowHeight="12"/>
  <cols>
    <col min="1" max="2" width="10.875" style="1" customWidth="1"/>
    <col min="3" max="3" width="7.375" style="2" customWidth="1"/>
    <col min="4" max="4" width="9.25390625" style="3" customWidth="1"/>
    <col min="5" max="5" width="7.75390625" style="3" customWidth="1"/>
    <col min="6" max="6" width="9.25390625" style="3" customWidth="1"/>
    <col min="7" max="7" width="3.75390625" style="3" customWidth="1"/>
    <col min="8" max="23" width="9.25390625" style="3" customWidth="1"/>
    <col min="24" max="24" width="43.25390625" style="1" customWidth="1"/>
    <col min="25" max="26" width="10.875" style="1" customWidth="1"/>
    <col min="27" max="27" width="10.875" style="3" customWidth="1"/>
    <col min="28" max="35" width="10.875" style="1" customWidth="1"/>
    <col min="36" max="36" width="3.00390625" style="1" customWidth="1"/>
    <col min="37" max="38" width="10.875" style="1" customWidth="1"/>
    <col min="39" max="39" width="9.25390625" style="3" customWidth="1"/>
    <col min="40" max="49" width="9.25390625" style="1" customWidth="1"/>
    <col min="50" max="16384" width="10.875" style="1" customWidth="1"/>
  </cols>
  <sheetData>
    <row r="1" spans="1:49" s="4" customFormat="1" ht="16.5">
      <c r="A1" s="91" t="s">
        <v>226</v>
      </c>
      <c r="C1" s="5"/>
      <c r="E1" s="6"/>
      <c r="F1" s="6"/>
      <c r="G1" s="6"/>
      <c r="H1" s="6"/>
      <c r="I1" s="6"/>
      <c r="J1" s="6"/>
      <c r="K1" s="6"/>
      <c r="L1" s="6"/>
      <c r="N1" s="7" t="s">
        <v>1</v>
      </c>
      <c r="O1" s="6"/>
      <c r="Q1" s="6"/>
      <c r="R1" s="6"/>
      <c r="S1" s="6" t="s">
        <v>0</v>
      </c>
      <c r="T1" s="6"/>
      <c r="X1" s="8" t="s">
        <v>2</v>
      </c>
      <c r="Y1" s="9" t="s">
        <v>3</v>
      </c>
      <c r="Z1" s="9"/>
      <c r="AA1" s="10"/>
      <c r="AB1" s="10" t="s">
        <v>0</v>
      </c>
      <c r="AD1" s="10"/>
      <c r="AE1" s="11"/>
      <c r="AF1" s="10"/>
      <c r="AG1" s="10"/>
      <c r="AH1" s="10"/>
      <c r="AJ1" s="12" t="s">
        <v>4</v>
      </c>
      <c r="AK1" s="4" t="s">
        <v>3</v>
      </c>
      <c r="AM1" s="6"/>
      <c r="AN1" s="6"/>
      <c r="AO1" s="6" t="s">
        <v>0</v>
      </c>
      <c r="AP1" s="6"/>
      <c r="AQ1" s="3"/>
      <c r="AR1" s="3"/>
      <c r="AS1" s="3"/>
      <c r="AT1" s="3"/>
      <c r="AU1" s="3"/>
      <c r="AV1" s="3"/>
      <c r="AW1" s="7" t="s">
        <v>5</v>
      </c>
    </row>
    <row r="2" spans="1:49" ht="15">
      <c r="A2" s="13" t="s">
        <v>6</v>
      </c>
      <c r="B2" s="4"/>
      <c r="C2" s="5"/>
      <c r="D2" s="6"/>
      <c r="E2" s="6"/>
      <c r="F2" s="6"/>
      <c r="H2" s="6" t="s">
        <v>7</v>
      </c>
      <c r="I2" s="14" t="s">
        <v>8</v>
      </c>
      <c r="J2" s="15"/>
      <c r="K2" s="6"/>
      <c r="L2" s="6" t="s">
        <v>9</v>
      </c>
      <c r="M2" s="14" t="s">
        <v>10</v>
      </c>
      <c r="AB2" s="3"/>
      <c r="AC2" s="3"/>
      <c r="AD2" s="3"/>
      <c r="AE2" s="3"/>
      <c r="AF2" s="3"/>
      <c r="AG2" s="3"/>
      <c r="AH2" s="3"/>
      <c r="AI2" s="3"/>
      <c r="AK2" s="16" t="s">
        <v>11</v>
      </c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5">
      <c r="A3" s="92" t="s">
        <v>12</v>
      </c>
      <c r="B3" s="92"/>
      <c r="C3" s="92"/>
      <c r="D3" s="92"/>
      <c r="E3" s="92"/>
      <c r="F3" s="92"/>
      <c r="H3" s="93" t="s">
        <v>13</v>
      </c>
      <c r="I3" s="93"/>
      <c r="J3" s="93"/>
      <c r="K3" s="93"/>
      <c r="L3" s="93"/>
      <c r="M3" s="93"/>
      <c r="N3" s="93"/>
      <c r="Y3" s="4" t="s">
        <v>7</v>
      </c>
      <c r="Z3" s="17" t="str">
        <f>I2</f>
        <v>3 ESES CASTELLON</v>
      </c>
      <c r="AA3" s="18"/>
      <c r="AB3" s="3"/>
      <c r="AC3" s="6" t="s">
        <v>9</v>
      </c>
      <c r="AD3" s="18" t="str">
        <f>M2</f>
        <v>1ª ENTRADA</v>
      </c>
      <c r="AE3" s="3"/>
      <c r="AF3" s="3"/>
      <c r="AG3" s="3"/>
      <c r="AH3" s="3"/>
      <c r="AI3" s="3"/>
      <c r="AK3" s="19"/>
      <c r="AL3" s="19"/>
      <c r="AM3" s="20"/>
      <c r="AN3" s="20"/>
      <c r="AO3" s="20"/>
      <c r="AP3" s="20"/>
      <c r="AQ3" s="6"/>
      <c r="AR3" s="6"/>
      <c r="AS3" s="6"/>
      <c r="AT3" s="6"/>
      <c r="AU3" s="6"/>
      <c r="AV3" s="6"/>
      <c r="AW3" s="4"/>
    </row>
    <row r="4" spans="1:49" ht="15">
      <c r="A4" s="92"/>
      <c r="B4" s="92"/>
      <c r="C4" s="92"/>
      <c r="D4" s="92"/>
      <c r="E4" s="92"/>
      <c r="F4" s="92"/>
      <c r="H4" s="93"/>
      <c r="I4" s="93"/>
      <c r="J4" s="93"/>
      <c r="K4" s="93"/>
      <c r="L4" s="93"/>
      <c r="M4" s="93"/>
      <c r="N4" s="93"/>
      <c r="AB4" s="3"/>
      <c r="AC4" s="3"/>
      <c r="AD4" s="3"/>
      <c r="AE4" s="3"/>
      <c r="AF4" s="3"/>
      <c r="AG4" s="3"/>
      <c r="AH4" s="3"/>
      <c r="AI4" s="3"/>
      <c r="AK4" s="21" t="s">
        <v>7</v>
      </c>
      <c r="AL4" s="22" t="str">
        <f>I2</f>
        <v>3 ESES CASTELLON</v>
      </c>
      <c r="AM4" s="23"/>
      <c r="AN4" s="20"/>
      <c r="AO4" s="24" t="s">
        <v>9</v>
      </c>
      <c r="AP4" s="23" t="str">
        <f>M2</f>
        <v>1ª ENTRADA</v>
      </c>
      <c r="AQ4" s="3"/>
      <c r="AR4" s="3"/>
      <c r="AS4" s="3"/>
      <c r="AT4" s="3"/>
      <c r="AU4" s="3"/>
      <c r="AV4" s="3"/>
      <c r="AW4" s="3"/>
    </row>
    <row r="5" spans="1:49" s="21" customFormat="1" ht="9.75" customHeight="1">
      <c r="A5" s="25" t="s">
        <v>14</v>
      </c>
      <c r="B5" s="26"/>
      <c r="C5" s="27" t="s">
        <v>15</v>
      </c>
      <c r="D5" s="28" t="s">
        <v>16</v>
      </c>
      <c r="E5" s="28" t="s">
        <v>17</v>
      </c>
      <c r="F5" s="28" t="s">
        <v>18</v>
      </c>
      <c r="G5" s="24"/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28</v>
      </c>
      <c r="R5" s="28" t="s">
        <v>29</v>
      </c>
      <c r="S5" s="28" t="s">
        <v>30</v>
      </c>
      <c r="T5" s="28" t="s">
        <v>31</v>
      </c>
      <c r="U5" s="28" t="s">
        <v>32</v>
      </c>
      <c r="V5" s="28" t="s">
        <v>33</v>
      </c>
      <c r="W5" s="28" t="s">
        <v>34</v>
      </c>
      <c r="Y5" s="19"/>
      <c r="Z5" s="19"/>
      <c r="AA5" s="20"/>
      <c r="AB5" s="24"/>
      <c r="AC5" s="20"/>
      <c r="AD5" s="20"/>
      <c r="AE5" s="20"/>
      <c r="AF5" s="20"/>
      <c r="AG5" s="20"/>
      <c r="AH5" s="20"/>
      <c r="AI5" s="20"/>
      <c r="AQ5" s="20"/>
      <c r="AR5" s="20"/>
      <c r="AS5" s="20"/>
      <c r="AT5" s="20"/>
      <c r="AU5" s="20"/>
      <c r="AV5" s="20"/>
      <c r="AW5" s="20"/>
    </row>
    <row r="6" spans="1:49" s="19" customFormat="1" ht="9.75" customHeight="1">
      <c r="A6" s="29" t="s">
        <v>35</v>
      </c>
      <c r="B6" s="30"/>
      <c r="C6" s="31" t="s">
        <v>36</v>
      </c>
      <c r="D6" s="32">
        <v>0</v>
      </c>
      <c r="E6" s="32">
        <v>18</v>
      </c>
      <c r="F6" s="33">
        <f aca="true" t="shared" si="0" ref="F6:F16">D6*E6%</f>
        <v>0</v>
      </c>
      <c r="G6" s="20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3">
        <f aca="true" t="shared" si="1" ref="V6:V17">SUM(H6:U6)</f>
        <v>0</v>
      </c>
      <c r="W6" s="33">
        <f>V6-D6</f>
        <v>0</v>
      </c>
      <c r="Y6" s="35" t="s">
        <v>37</v>
      </c>
      <c r="AA6" s="20"/>
      <c r="AB6" s="24"/>
      <c r="AC6" s="36" t="s">
        <v>38</v>
      </c>
      <c r="AD6" s="20"/>
      <c r="AE6" s="20"/>
      <c r="AF6" s="20"/>
      <c r="AG6" s="36" t="s">
        <v>39</v>
      </c>
      <c r="AH6" s="20"/>
      <c r="AI6" s="20"/>
      <c r="AQ6" s="20"/>
      <c r="AS6" s="20"/>
      <c r="AT6" s="20"/>
      <c r="AU6" s="20"/>
      <c r="AV6" s="20"/>
      <c r="AW6" s="20"/>
    </row>
    <row r="7" spans="1:49" s="19" customFormat="1" ht="9.75" customHeight="1">
      <c r="A7" s="37" t="s">
        <v>40</v>
      </c>
      <c r="B7" s="38"/>
      <c r="C7" s="39" t="s">
        <v>41</v>
      </c>
      <c r="D7" s="40"/>
      <c r="E7" s="40">
        <v>18</v>
      </c>
      <c r="F7" s="41">
        <f t="shared" si="0"/>
        <v>0</v>
      </c>
      <c r="G7" s="20"/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1">
        <f t="shared" si="1"/>
        <v>0</v>
      </c>
      <c r="W7" s="41">
        <f aca="true" t="shared" si="2" ref="W7:W53">V7-D7</f>
        <v>0</v>
      </c>
      <c r="Y7" s="21"/>
      <c r="AA7" s="20"/>
      <c r="AB7" s="24"/>
      <c r="AC7" s="24"/>
      <c r="AD7" s="20"/>
      <c r="AE7" s="20"/>
      <c r="AF7" s="20"/>
      <c r="AG7" s="24"/>
      <c r="AH7" s="20"/>
      <c r="AI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19" customFormat="1" ht="9.75" customHeight="1">
      <c r="A8" s="37" t="s">
        <v>42</v>
      </c>
      <c r="B8" s="38"/>
      <c r="C8" s="39" t="s">
        <v>43</v>
      </c>
      <c r="D8" s="40">
        <v>3600</v>
      </c>
      <c r="E8" s="40">
        <v>18</v>
      </c>
      <c r="F8" s="41">
        <f t="shared" si="0"/>
        <v>648</v>
      </c>
      <c r="G8" s="20"/>
      <c r="H8" s="42"/>
      <c r="I8" s="42">
        <v>300</v>
      </c>
      <c r="J8" s="42">
        <v>300</v>
      </c>
      <c r="K8" s="42">
        <v>300</v>
      </c>
      <c r="L8" s="42">
        <v>300</v>
      </c>
      <c r="M8" s="42">
        <v>300</v>
      </c>
      <c r="N8" s="42">
        <v>300</v>
      </c>
      <c r="O8" s="42">
        <v>300</v>
      </c>
      <c r="P8" s="42">
        <v>300</v>
      </c>
      <c r="Q8" s="42">
        <v>300</v>
      </c>
      <c r="R8" s="42">
        <v>300</v>
      </c>
      <c r="S8" s="42">
        <v>300</v>
      </c>
      <c r="T8" s="42">
        <v>300</v>
      </c>
      <c r="U8" s="42">
        <v>0</v>
      </c>
      <c r="V8" s="41">
        <f t="shared" si="1"/>
        <v>3600</v>
      </c>
      <c r="W8" s="41">
        <f t="shared" si="2"/>
        <v>0</v>
      </c>
      <c r="Y8" s="25" t="s">
        <v>44</v>
      </c>
      <c r="Z8" s="26"/>
      <c r="AA8" s="28" t="s">
        <v>45</v>
      </c>
      <c r="AB8" s="24"/>
      <c r="AC8" s="43" t="s">
        <v>44</v>
      </c>
      <c r="AD8" s="44"/>
      <c r="AE8" s="28" t="s">
        <v>45</v>
      </c>
      <c r="AF8" s="24"/>
      <c r="AG8" s="43" t="s">
        <v>44</v>
      </c>
      <c r="AH8" s="44"/>
      <c r="AI8" s="28" t="s">
        <v>45</v>
      </c>
      <c r="AK8" s="25" t="s">
        <v>46</v>
      </c>
      <c r="AL8" s="26"/>
      <c r="AM8" s="28" t="s">
        <v>19</v>
      </c>
      <c r="AN8" s="28" t="s">
        <v>20</v>
      </c>
      <c r="AO8" s="28" t="s">
        <v>21</v>
      </c>
      <c r="AP8" s="28" t="s">
        <v>22</v>
      </c>
      <c r="AQ8" s="28" t="s">
        <v>23</v>
      </c>
      <c r="AR8" s="28" t="s">
        <v>24</v>
      </c>
      <c r="AS8" s="28" t="s">
        <v>25</v>
      </c>
      <c r="AT8" s="28" t="s">
        <v>26</v>
      </c>
      <c r="AU8" s="28" t="s">
        <v>27</v>
      </c>
      <c r="AV8" s="28" t="s">
        <v>28</v>
      </c>
      <c r="AW8" s="28" t="s">
        <v>29</v>
      </c>
    </row>
    <row r="9" spans="1:49" s="19" customFormat="1" ht="9.75" customHeight="1">
      <c r="A9" s="37" t="s">
        <v>47</v>
      </c>
      <c r="B9" s="38"/>
      <c r="C9" s="39" t="s">
        <v>48</v>
      </c>
      <c r="D9" s="40">
        <v>0</v>
      </c>
      <c r="E9" s="40">
        <v>18</v>
      </c>
      <c r="F9" s="41">
        <f t="shared" si="0"/>
        <v>0</v>
      </c>
      <c r="G9" s="20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1">
        <f t="shared" si="1"/>
        <v>0</v>
      </c>
      <c r="W9" s="41">
        <f t="shared" si="2"/>
        <v>0</v>
      </c>
      <c r="Y9" s="29" t="s">
        <v>49</v>
      </c>
      <c r="Z9" s="30"/>
      <c r="AA9" s="45">
        <f>D6</f>
        <v>0</v>
      </c>
      <c r="AB9" s="20"/>
      <c r="AC9" s="46" t="s">
        <v>50</v>
      </c>
      <c r="AD9" s="47"/>
      <c r="AE9" s="45">
        <f>D22</f>
        <v>11100</v>
      </c>
      <c r="AF9" s="20"/>
      <c r="AG9" s="43" t="s">
        <v>51</v>
      </c>
      <c r="AH9" s="44"/>
      <c r="AI9" s="48">
        <f>SUM(D28:D32)</f>
        <v>100000</v>
      </c>
      <c r="AK9" s="49" t="s">
        <v>52</v>
      </c>
      <c r="AM9" s="50">
        <f aca="true" t="shared" si="3" ref="AM9:AW9">H22+H23</f>
        <v>11100</v>
      </c>
      <c r="AN9" s="50">
        <f t="shared" si="3"/>
        <v>0</v>
      </c>
      <c r="AO9" s="50">
        <f t="shared" si="3"/>
        <v>0</v>
      </c>
      <c r="AP9" s="50">
        <f t="shared" si="3"/>
        <v>0</v>
      </c>
      <c r="AQ9" s="50">
        <f t="shared" si="3"/>
        <v>0</v>
      </c>
      <c r="AR9" s="50">
        <f t="shared" si="3"/>
        <v>0</v>
      </c>
      <c r="AS9" s="50">
        <f t="shared" si="3"/>
        <v>0</v>
      </c>
      <c r="AT9" s="50">
        <f t="shared" si="3"/>
        <v>0</v>
      </c>
      <c r="AU9" s="50">
        <f t="shared" si="3"/>
        <v>0</v>
      </c>
      <c r="AV9" s="50">
        <f t="shared" si="3"/>
        <v>0</v>
      </c>
      <c r="AW9" s="50">
        <f t="shared" si="3"/>
        <v>0</v>
      </c>
    </row>
    <row r="10" spans="1:49" s="19" customFormat="1" ht="9.75" customHeight="1">
      <c r="A10" s="37" t="s">
        <v>53</v>
      </c>
      <c r="B10" s="38"/>
      <c r="C10" s="39" t="s">
        <v>54</v>
      </c>
      <c r="D10" s="40">
        <v>13200</v>
      </c>
      <c r="E10" s="40">
        <v>18</v>
      </c>
      <c r="F10" s="41">
        <f t="shared" si="0"/>
        <v>2376</v>
      </c>
      <c r="G10" s="20"/>
      <c r="H10" s="42">
        <v>13200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1">
        <f t="shared" si="1"/>
        <v>13200</v>
      </c>
      <c r="W10" s="41">
        <f t="shared" si="2"/>
        <v>0</v>
      </c>
      <c r="Y10" s="37" t="s">
        <v>55</v>
      </c>
      <c r="Z10" s="38"/>
      <c r="AA10" s="51">
        <f>D7</f>
        <v>0</v>
      </c>
      <c r="AB10" s="20"/>
      <c r="AC10" s="52" t="s">
        <v>56</v>
      </c>
      <c r="AD10" s="53"/>
      <c r="AE10" s="51">
        <f>D23</f>
        <v>0</v>
      </c>
      <c r="AF10" s="20"/>
      <c r="AG10" s="46"/>
      <c r="AH10" s="47"/>
      <c r="AI10" s="33"/>
      <c r="AK10" s="49" t="s">
        <v>57</v>
      </c>
      <c r="AM10" s="51">
        <f aca="true" t="shared" si="4" ref="AM10:AW10">H26+H27</f>
        <v>0</v>
      </c>
      <c r="AN10" s="51">
        <f t="shared" si="4"/>
        <v>0</v>
      </c>
      <c r="AO10" s="51">
        <f t="shared" si="4"/>
        <v>0</v>
      </c>
      <c r="AP10" s="51">
        <f t="shared" si="4"/>
        <v>0</v>
      </c>
      <c r="AQ10" s="51">
        <f t="shared" si="4"/>
        <v>0</v>
      </c>
      <c r="AR10" s="51">
        <f t="shared" si="4"/>
        <v>0</v>
      </c>
      <c r="AS10" s="51">
        <f t="shared" si="4"/>
        <v>0</v>
      </c>
      <c r="AT10" s="51">
        <f t="shared" si="4"/>
        <v>0</v>
      </c>
      <c r="AU10" s="51">
        <f t="shared" si="4"/>
        <v>0</v>
      </c>
      <c r="AV10" s="51">
        <f t="shared" si="4"/>
        <v>0</v>
      </c>
      <c r="AW10" s="51">
        <f t="shared" si="4"/>
        <v>0</v>
      </c>
    </row>
    <row r="11" spans="1:49" s="19" customFormat="1" ht="9.75" customHeight="1">
      <c r="A11" s="37" t="s">
        <v>58</v>
      </c>
      <c r="B11" s="38"/>
      <c r="C11" s="39" t="s">
        <v>59</v>
      </c>
      <c r="D11" s="40">
        <v>0</v>
      </c>
      <c r="E11" s="40">
        <v>18</v>
      </c>
      <c r="F11" s="41">
        <f t="shared" si="0"/>
        <v>0</v>
      </c>
      <c r="G11" s="20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1">
        <f t="shared" si="1"/>
        <v>0</v>
      </c>
      <c r="W11" s="41">
        <f t="shared" si="2"/>
        <v>0</v>
      </c>
      <c r="Y11" s="37" t="s">
        <v>60</v>
      </c>
      <c r="Z11" s="38"/>
      <c r="AA11" s="51">
        <f>D9</f>
        <v>0</v>
      </c>
      <c r="AB11" s="20"/>
      <c r="AC11" s="52" t="s">
        <v>61</v>
      </c>
      <c r="AD11" s="53"/>
      <c r="AE11" s="51">
        <f>D25</f>
        <v>0</v>
      </c>
      <c r="AF11" s="20"/>
      <c r="AG11" s="52" t="s">
        <v>62</v>
      </c>
      <c r="AH11" s="53"/>
      <c r="AI11" s="51">
        <f>SUM(D33:D37)</f>
        <v>0</v>
      </c>
      <c r="AK11" s="49" t="s">
        <v>63</v>
      </c>
      <c r="AM11" s="51">
        <f aca="true" t="shared" si="5" ref="AM11:AW11">H24+H25</f>
        <v>0</v>
      </c>
      <c r="AN11" s="51">
        <f t="shared" si="5"/>
        <v>0</v>
      </c>
      <c r="AO11" s="51">
        <f t="shared" si="5"/>
        <v>0</v>
      </c>
      <c r="AP11" s="51">
        <f t="shared" si="5"/>
        <v>0</v>
      </c>
      <c r="AQ11" s="51">
        <f t="shared" si="5"/>
        <v>0</v>
      </c>
      <c r="AR11" s="51">
        <f t="shared" si="5"/>
        <v>0</v>
      </c>
      <c r="AS11" s="51">
        <f t="shared" si="5"/>
        <v>28000</v>
      </c>
      <c r="AT11" s="51">
        <f t="shared" si="5"/>
        <v>0</v>
      </c>
      <c r="AU11" s="51">
        <f t="shared" si="5"/>
        <v>0</v>
      </c>
      <c r="AV11" s="51">
        <f t="shared" si="5"/>
        <v>0</v>
      </c>
      <c r="AW11" s="51">
        <f t="shared" si="5"/>
        <v>0</v>
      </c>
    </row>
    <row r="12" spans="1:49" s="19" customFormat="1" ht="9.75" customHeight="1">
      <c r="A12" s="37" t="s">
        <v>64</v>
      </c>
      <c r="B12" s="38"/>
      <c r="C12" s="39" t="s">
        <v>65</v>
      </c>
      <c r="D12" s="40">
        <v>1000</v>
      </c>
      <c r="E12" s="40">
        <v>18</v>
      </c>
      <c r="F12" s="41">
        <f t="shared" si="0"/>
        <v>180</v>
      </c>
      <c r="G12" s="20"/>
      <c r="H12" s="42">
        <v>1000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f t="shared" si="1"/>
        <v>1000</v>
      </c>
      <c r="W12" s="41">
        <f t="shared" si="2"/>
        <v>0</v>
      </c>
      <c r="Y12" s="37" t="s">
        <v>66</v>
      </c>
      <c r="Z12" s="38"/>
      <c r="AA12" s="51">
        <f>D10</f>
        <v>13200</v>
      </c>
      <c r="AB12" s="20"/>
      <c r="AC12" s="52" t="s">
        <v>67</v>
      </c>
      <c r="AD12" s="53"/>
      <c r="AE12" s="51">
        <f>D24</f>
        <v>28000</v>
      </c>
      <c r="AF12" s="20"/>
      <c r="AG12" s="52" t="s">
        <v>68</v>
      </c>
      <c r="AH12" s="53"/>
      <c r="AI12" s="51">
        <f aca="true" t="shared" si="6" ref="AI12:AI22">D38</f>
        <v>0</v>
      </c>
      <c r="AK12" s="49" t="s">
        <v>69</v>
      </c>
      <c r="AM12" s="51">
        <f aca="true" t="shared" si="7" ref="AM12:AW12">SUM(H28:H32)</f>
        <v>0</v>
      </c>
      <c r="AN12" s="51">
        <f t="shared" si="7"/>
        <v>0</v>
      </c>
      <c r="AO12" s="51">
        <f t="shared" si="7"/>
        <v>0</v>
      </c>
      <c r="AP12" s="51">
        <f t="shared" si="7"/>
        <v>25000</v>
      </c>
      <c r="AQ12" s="51">
        <f t="shared" si="7"/>
        <v>0</v>
      </c>
      <c r="AR12" s="51">
        <f t="shared" si="7"/>
        <v>0</v>
      </c>
      <c r="AS12" s="51">
        <f t="shared" si="7"/>
        <v>25000</v>
      </c>
      <c r="AT12" s="51">
        <f t="shared" si="7"/>
        <v>0</v>
      </c>
      <c r="AU12" s="51">
        <f t="shared" si="7"/>
        <v>0</v>
      </c>
      <c r="AV12" s="51">
        <f t="shared" si="7"/>
        <v>25000</v>
      </c>
      <c r="AW12" s="51">
        <f t="shared" si="7"/>
        <v>0</v>
      </c>
    </row>
    <row r="13" spans="1:49" s="19" customFormat="1" ht="9.75" customHeight="1">
      <c r="A13" s="37" t="s">
        <v>70</v>
      </c>
      <c r="B13" s="38"/>
      <c r="C13" s="39" t="s">
        <v>71</v>
      </c>
      <c r="D13" s="40">
        <v>12000</v>
      </c>
      <c r="E13" s="40">
        <v>18</v>
      </c>
      <c r="F13" s="41">
        <f t="shared" si="0"/>
        <v>2160</v>
      </c>
      <c r="G13" s="20"/>
      <c r="H13" s="42">
        <v>12000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1">
        <f t="shared" si="1"/>
        <v>12000</v>
      </c>
      <c r="W13" s="41">
        <f t="shared" si="2"/>
        <v>0</v>
      </c>
      <c r="Y13" s="37" t="s">
        <v>72</v>
      </c>
      <c r="Z13" s="38"/>
      <c r="AA13" s="51">
        <f>D12</f>
        <v>1000</v>
      </c>
      <c r="AB13" s="20"/>
      <c r="AC13" s="52" t="s">
        <v>73</v>
      </c>
      <c r="AD13" s="53"/>
      <c r="AE13" s="51">
        <f>D26</f>
        <v>0</v>
      </c>
      <c r="AF13" s="20"/>
      <c r="AG13" s="52" t="s">
        <v>74</v>
      </c>
      <c r="AH13" s="53"/>
      <c r="AI13" s="51">
        <f t="shared" si="6"/>
        <v>1000</v>
      </c>
      <c r="AK13" s="49" t="s">
        <v>75</v>
      </c>
      <c r="AM13" s="51">
        <f>H28*E28%+H29*E29%+H30*E30%+H31*E31%+H32*E32%</f>
        <v>0</v>
      </c>
      <c r="AN13" s="51">
        <f>I28*E28%+I29*E29%+I30*E30%+I31*E31%+I32*E32%</f>
        <v>0</v>
      </c>
      <c r="AO13" s="51">
        <f>J28*E28%+J29*E29%+J30*E30%+J31*E31%+J32*E32%</f>
        <v>0</v>
      </c>
      <c r="AP13" s="51">
        <f>K28*E28%+K29*E29%+K30*E30%+K31*E31%+K32*E32%</f>
        <v>1000</v>
      </c>
      <c r="AQ13" s="51">
        <f>L28*E28%+L29*E29%+L30*E30%+L31*E31%+L32*E32%</f>
        <v>0</v>
      </c>
      <c r="AR13" s="51">
        <f>M28*E28%+M29*E29%+M30*E30%+M31*E31%+M32*E32%</f>
        <v>0</v>
      </c>
      <c r="AS13" s="51">
        <f>N28*E28%+N29*E29%+N30*E30%+N31*E31%+N32*E32%</f>
        <v>1000</v>
      </c>
      <c r="AT13" s="51">
        <f>O28*E28%+O29*E29%+O30*E30%+O31*E31%+O32*E32%</f>
        <v>0</v>
      </c>
      <c r="AU13" s="51">
        <f>P28*E28%+P29*E29%+P30*E30%+P31*E31%+P32*E32%</f>
        <v>0</v>
      </c>
      <c r="AV13" s="51">
        <f>Q28*E28%+Q29*E29%+Q30*E30%+Q31*E31%+Q32*E32%</f>
        <v>1000</v>
      </c>
      <c r="AW13" s="51">
        <f>R28*E28%+R29*E29%+R30*E30%+R31*E31%+R32*E32%</f>
        <v>0</v>
      </c>
    </row>
    <row r="14" spans="1:49" s="19" customFormat="1" ht="9.75" customHeight="1">
      <c r="A14" s="37" t="s">
        <v>76</v>
      </c>
      <c r="B14" s="38"/>
      <c r="C14" s="39" t="s">
        <v>77</v>
      </c>
      <c r="D14" s="40">
        <v>0</v>
      </c>
      <c r="E14" s="40">
        <v>18</v>
      </c>
      <c r="F14" s="41">
        <f t="shared" si="0"/>
        <v>0</v>
      </c>
      <c r="G14" s="20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1">
        <f t="shared" si="1"/>
        <v>0</v>
      </c>
      <c r="W14" s="41">
        <f t="shared" si="2"/>
        <v>0</v>
      </c>
      <c r="Y14" s="37" t="s">
        <v>78</v>
      </c>
      <c r="Z14" s="38"/>
      <c r="AA14" s="51">
        <f>D13</f>
        <v>12000</v>
      </c>
      <c r="AB14" s="20"/>
      <c r="AC14" s="52" t="s">
        <v>79</v>
      </c>
      <c r="AD14" s="53"/>
      <c r="AE14" s="51">
        <f>D27</f>
        <v>0</v>
      </c>
      <c r="AF14" s="20"/>
      <c r="AG14" s="52" t="s">
        <v>80</v>
      </c>
      <c r="AH14" s="53"/>
      <c r="AI14" s="51">
        <f t="shared" si="6"/>
        <v>1500</v>
      </c>
      <c r="AK14" s="49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s="19" customFormat="1" ht="9.75" customHeight="1">
      <c r="A15" s="37" t="s">
        <v>81</v>
      </c>
      <c r="B15" s="38"/>
      <c r="C15" s="39" t="s">
        <v>82</v>
      </c>
      <c r="D15" s="40">
        <v>0</v>
      </c>
      <c r="E15" s="40">
        <v>18</v>
      </c>
      <c r="F15" s="41">
        <f t="shared" si="0"/>
        <v>0</v>
      </c>
      <c r="G15" s="20"/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1">
        <f t="shared" si="1"/>
        <v>0</v>
      </c>
      <c r="W15" s="41">
        <f t="shared" si="2"/>
        <v>0</v>
      </c>
      <c r="Y15" s="37" t="s">
        <v>83</v>
      </c>
      <c r="Z15" s="38"/>
      <c r="AA15" s="51">
        <f>D15</f>
        <v>0</v>
      </c>
      <c r="AB15" s="20"/>
      <c r="AC15" s="55"/>
      <c r="AD15" s="56"/>
      <c r="AE15" s="57"/>
      <c r="AF15" s="20"/>
      <c r="AG15" s="52" t="s">
        <v>84</v>
      </c>
      <c r="AH15" s="53"/>
      <c r="AI15" s="51">
        <f t="shared" si="6"/>
        <v>3000</v>
      </c>
      <c r="AK15" s="25" t="s">
        <v>85</v>
      </c>
      <c r="AL15" s="26"/>
      <c r="AM15" s="58">
        <f aca="true" t="shared" si="8" ref="AM15:AW15">SUM(AM9:AM14)</f>
        <v>11100</v>
      </c>
      <c r="AN15" s="58">
        <f t="shared" si="8"/>
        <v>0</v>
      </c>
      <c r="AO15" s="58">
        <f t="shared" si="8"/>
        <v>0</v>
      </c>
      <c r="AP15" s="58">
        <f t="shared" si="8"/>
        <v>26000</v>
      </c>
      <c r="AQ15" s="58">
        <f t="shared" si="8"/>
        <v>0</v>
      </c>
      <c r="AR15" s="58">
        <f t="shared" si="8"/>
        <v>0</v>
      </c>
      <c r="AS15" s="58">
        <f t="shared" si="8"/>
        <v>54000</v>
      </c>
      <c r="AT15" s="58">
        <f t="shared" si="8"/>
        <v>0</v>
      </c>
      <c r="AU15" s="58">
        <f t="shared" si="8"/>
        <v>0</v>
      </c>
      <c r="AV15" s="58">
        <f t="shared" si="8"/>
        <v>26000</v>
      </c>
      <c r="AW15" s="58">
        <f t="shared" si="8"/>
        <v>0</v>
      </c>
    </row>
    <row r="16" spans="1:49" s="19" customFormat="1" ht="9.75" customHeight="1">
      <c r="A16" s="37" t="s">
        <v>86</v>
      </c>
      <c r="B16" s="38"/>
      <c r="C16" s="39" t="s">
        <v>87</v>
      </c>
      <c r="D16" s="40">
        <v>5000</v>
      </c>
      <c r="E16" s="40">
        <v>18</v>
      </c>
      <c r="F16" s="41">
        <f t="shared" si="0"/>
        <v>900</v>
      </c>
      <c r="G16" s="20"/>
      <c r="H16" s="42">
        <v>5000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1">
        <f t="shared" si="1"/>
        <v>5000</v>
      </c>
      <c r="W16" s="41">
        <f t="shared" si="2"/>
        <v>0</v>
      </c>
      <c r="Y16" s="37" t="s">
        <v>88</v>
      </c>
      <c r="Z16" s="38"/>
      <c r="AA16" s="51">
        <f>D16</f>
        <v>5000</v>
      </c>
      <c r="AB16" s="20"/>
      <c r="AC16" s="43" t="s">
        <v>89</v>
      </c>
      <c r="AD16" s="59"/>
      <c r="AE16" s="58">
        <f>SUM(AE9:AE15)</f>
        <v>39100</v>
      </c>
      <c r="AF16" s="20"/>
      <c r="AG16" s="52" t="s">
        <v>90</v>
      </c>
      <c r="AH16" s="53"/>
      <c r="AI16" s="51">
        <f t="shared" si="6"/>
        <v>3500</v>
      </c>
      <c r="AK16" s="25" t="s">
        <v>91</v>
      </c>
      <c r="AL16" s="6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</row>
    <row r="17" spans="1:49" s="19" customFormat="1" ht="9.75" customHeight="1">
      <c r="A17" s="37" t="s">
        <v>92</v>
      </c>
      <c r="B17" s="38"/>
      <c r="C17" s="39" t="s">
        <v>93</v>
      </c>
      <c r="D17" s="40">
        <v>1300</v>
      </c>
      <c r="E17" s="62"/>
      <c r="F17" s="41"/>
      <c r="G17" s="20"/>
      <c r="H17" s="42">
        <v>1300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1">
        <f t="shared" si="1"/>
        <v>1300</v>
      </c>
      <c r="W17" s="41">
        <f t="shared" si="2"/>
        <v>0</v>
      </c>
      <c r="Y17" s="37" t="s">
        <v>94</v>
      </c>
      <c r="Z17" s="38"/>
      <c r="AA17" s="51">
        <f>D17</f>
        <v>1300</v>
      </c>
      <c r="AB17" s="20"/>
      <c r="AC17" s="20"/>
      <c r="AD17" s="20"/>
      <c r="AE17" s="20"/>
      <c r="AF17" s="20"/>
      <c r="AG17" s="52" t="s">
        <v>95</v>
      </c>
      <c r="AH17" s="53"/>
      <c r="AI17" s="51">
        <f t="shared" si="6"/>
        <v>1200</v>
      </c>
      <c r="AK17" s="49" t="s">
        <v>96</v>
      </c>
      <c r="AM17" s="50">
        <f aca="true" t="shared" si="9" ref="AM17:AW17">H6+H7+H9+H10+H12+H13</f>
        <v>26200</v>
      </c>
      <c r="AN17" s="50">
        <f t="shared" si="9"/>
        <v>0</v>
      </c>
      <c r="AO17" s="50">
        <f t="shared" si="9"/>
        <v>0</v>
      </c>
      <c r="AP17" s="50">
        <f t="shared" si="9"/>
        <v>0</v>
      </c>
      <c r="AQ17" s="50">
        <f t="shared" si="9"/>
        <v>0</v>
      </c>
      <c r="AR17" s="50">
        <f t="shared" si="9"/>
        <v>0</v>
      </c>
      <c r="AS17" s="50">
        <f t="shared" si="9"/>
        <v>0</v>
      </c>
      <c r="AT17" s="50">
        <f t="shared" si="9"/>
        <v>0</v>
      </c>
      <c r="AU17" s="50">
        <f t="shared" si="9"/>
        <v>0</v>
      </c>
      <c r="AV17" s="50">
        <f t="shared" si="9"/>
        <v>0</v>
      </c>
      <c r="AW17" s="50">
        <f t="shared" si="9"/>
        <v>0</v>
      </c>
    </row>
    <row r="18" spans="1:49" s="19" customFormat="1" ht="9.75" customHeight="1">
      <c r="A18" s="37" t="s">
        <v>97</v>
      </c>
      <c r="B18" s="38"/>
      <c r="C18" s="39" t="s">
        <v>98</v>
      </c>
      <c r="D18" s="40">
        <v>0</v>
      </c>
      <c r="E18" s="62"/>
      <c r="F18" s="41"/>
      <c r="G18" s="2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1"/>
      <c r="W18" s="41"/>
      <c r="Y18" s="37" t="s">
        <v>99</v>
      </c>
      <c r="Z18" s="38"/>
      <c r="AA18" s="51">
        <f>D19</f>
        <v>0</v>
      </c>
      <c r="AB18" s="20"/>
      <c r="AC18" s="20"/>
      <c r="AD18" s="20"/>
      <c r="AE18" s="20"/>
      <c r="AF18" s="20"/>
      <c r="AG18" s="52" t="s">
        <v>100</v>
      </c>
      <c r="AH18" s="53"/>
      <c r="AI18" s="51">
        <f t="shared" si="6"/>
        <v>1000</v>
      </c>
      <c r="AK18" s="49" t="s">
        <v>101</v>
      </c>
      <c r="AM18" s="51">
        <f aca="true" t="shared" si="10" ref="AM18:AW18">H15+H16</f>
        <v>5000</v>
      </c>
      <c r="AN18" s="51">
        <f t="shared" si="10"/>
        <v>0</v>
      </c>
      <c r="AO18" s="51">
        <f t="shared" si="10"/>
        <v>0</v>
      </c>
      <c r="AP18" s="51">
        <f t="shared" si="10"/>
        <v>0</v>
      </c>
      <c r="AQ18" s="51">
        <f t="shared" si="10"/>
        <v>0</v>
      </c>
      <c r="AR18" s="51">
        <f t="shared" si="10"/>
        <v>0</v>
      </c>
      <c r="AS18" s="51">
        <f t="shared" si="10"/>
        <v>0</v>
      </c>
      <c r="AT18" s="51">
        <f t="shared" si="10"/>
        <v>0</v>
      </c>
      <c r="AU18" s="51">
        <f t="shared" si="10"/>
        <v>0</v>
      </c>
      <c r="AV18" s="51">
        <f t="shared" si="10"/>
        <v>0</v>
      </c>
      <c r="AW18" s="51">
        <f t="shared" si="10"/>
        <v>0</v>
      </c>
    </row>
    <row r="19" spans="1:49" s="19" customFormat="1" ht="9.75" customHeight="1">
      <c r="A19" s="37" t="s">
        <v>102</v>
      </c>
      <c r="B19" s="38"/>
      <c r="C19" s="39" t="s">
        <v>103</v>
      </c>
      <c r="D19" s="40">
        <v>0</v>
      </c>
      <c r="E19" s="40">
        <v>18</v>
      </c>
      <c r="F19" s="41">
        <f>D19*E19%</f>
        <v>0</v>
      </c>
      <c r="G19" s="20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1">
        <f aca="true" t="shared" si="11" ref="V19:V56">SUM(H19:U19)</f>
        <v>0</v>
      </c>
      <c r="W19" s="41">
        <f t="shared" si="2"/>
        <v>0</v>
      </c>
      <c r="Y19" s="37" t="s">
        <v>104</v>
      </c>
      <c r="Z19" s="38"/>
      <c r="AA19" s="51">
        <f>D20</f>
        <v>0</v>
      </c>
      <c r="AB19" s="20"/>
      <c r="AC19" s="20"/>
      <c r="AD19" s="20"/>
      <c r="AE19" s="20"/>
      <c r="AF19" s="20"/>
      <c r="AG19" s="52" t="s">
        <v>105</v>
      </c>
      <c r="AH19" s="53"/>
      <c r="AI19" s="51">
        <f t="shared" si="6"/>
        <v>1500</v>
      </c>
      <c r="AK19" s="49" t="s">
        <v>106</v>
      </c>
      <c r="AM19" s="51">
        <f aca="true" t="shared" si="12" ref="AM19:AW19">H17</f>
        <v>1300</v>
      </c>
      <c r="AN19" s="51">
        <f t="shared" si="12"/>
        <v>0</v>
      </c>
      <c r="AO19" s="51">
        <f t="shared" si="12"/>
        <v>0</v>
      </c>
      <c r="AP19" s="51">
        <f t="shared" si="12"/>
        <v>0</v>
      </c>
      <c r="AQ19" s="51">
        <f t="shared" si="12"/>
        <v>0</v>
      </c>
      <c r="AR19" s="51">
        <f t="shared" si="12"/>
        <v>0</v>
      </c>
      <c r="AS19" s="51">
        <f t="shared" si="12"/>
        <v>0</v>
      </c>
      <c r="AT19" s="51">
        <f t="shared" si="12"/>
        <v>0</v>
      </c>
      <c r="AU19" s="51">
        <f t="shared" si="12"/>
        <v>0</v>
      </c>
      <c r="AV19" s="51">
        <f t="shared" si="12"/>
        <v>0</v>
      </c>
      <c r="AW19" s="51">
        <f t="shared" si="12"/>
        <v>0</v>
      </c>
    </row>
    <row r="20" spans="1:49" s="19" customFormat="1" ht="9.75" customHeight="1">
      <c r="A20" s="37" t="s">
        <v>107</v>
      </c>
      <c r="B20" s="38"/>
      <c r="C20" s="39" t="s">
        <v>108</v>
      </c>
      <c r="D20" s="40">
        <v>0</v>
      </c>
      <c r="E20" s="40">
        <v>18</v>
      </c>
      <c r="F20" s="41">
        <f>D20*E20%</f>
        <v>0</v>
      </c>
      <c r="G20" s="20"/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1">
        <f t="shared" si="11"/>
        <v>0</v>
      </c>
      <c r="W20" s="41">
        <f t="shared" si="2"/>
        <v>0</v>
      </c>
      <c r="Y20" s="37" t="s">
        <v>109</v>
      </c>
      <c r="Z20" s="38"/>
      <c r="AA20" s="51">
        <f>D21</f>
        <v>0</v>
      </c>
      <c r="AB20" s="20"/>
      <c r="AC20" s="20"/>
      <c r="AD20" s="20"/>
      <c r="AE20" s="20"/>
      <c r="AF20" s="20"/>
      <c r="AG20" s="52" t="s">
        <v>110</v>
      </c>
      <c r="AH20" s="53"/>
      <c r="AI20" s="51">
        <f t="shared" si="6"/>
        <v>2500</v>
      </c>
      <c r="AK20" s="49" t="s">
        <v>111</v>
      </c>
      <c r="AM20" s="51">
        <f aca="true" t="shared" si="13" ref="AM20:AW20">H19+H20+H21</f>
        <v>0</v>
      </c>
      <c r="AN20" s="51">
        <f t="shared" si="13"/>
        <v>0</v>
      </c>
      <c r="AO20" s="51">
        <f t="shared" si="13"/>
        <v>0</v>
      </c>
      <c r="AP20" s="51">
        <f t="shared" si="13"/>
        <v>0</v>
      </c>
      <c r="AQ20" s="51">
        <f t="shared" si="13"/>
        <v>0</v>
      </c>
      <c r="AR20" s="51">
        <f t="shared" si="13"/>
        <v>0</v>
      </c>
      <c r="AS20" s="51">
        <f t="shared" si="13"/>
        <v>0</v>
      </c>
      <c r="AT20" s="51">
        <f t="shared" si="13"/>
        <v>0</v>
      </c>
      <c r="AU20" s="51">
        <f t="shared" si="13"/>
        <v>0</v>
      </c>
      <c r="AV20" s="51">
        <f t="shared" si="13"/>
        <v>0</v>
      </c>
      <c r="AW20" s="51">
        <f t="shared" si="13"/>
        <v>0</v>
      </c>
    </row>
    <row r="21" spans="1:49" s="19" customFormat="1" ht="9.75" customHeight="1">
      <c r="A21" s="37" t="s">
        <v>112</v>
      </c>
      <c r="B21" s="38"/>
      <c r="C21" s="39" t="s">
        <v>113</v>
      </c>
      <c r="D21" s="40">
        <v>0</v>
      </c>
      <c r="E21" s="40">
        <v>18</v>
      </c>
      <c r="F21" s="41">
        <f>D21*E21%</f>
        <v>0</v>
      </c>
      <c r="G21" s="20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1">
        <f t="shared" si="11"/>
        <v>0</v>
      </c>
      <c r="W21" s="41">
        <f t="shared" si="2"/>
        <v>0</v>
      </c>
      <c r="Y21" s="37" t="s">
        <v>114</v>
      </c>
      <c r="Z21" s="38"/>
      <c r="AA21" s="51">
        <f>AA24-SUM(AA9:AA20)</f>
        <v>6600</v>
      </c>
      <c r="AB21" s="20"/>
      <c r="AC21" s="20"/>
      <c r="AD21" s="20"/>
      <c r="AE21" s="20"/>
      <c r="AF21" s="20"/>
      <c r="AG21" s="52" t="s">
        <v>115</v>
      </c>
      <c r="AH21" s="53"/>
      <c r="AI21" s="51">
        <f t="shared" si="6"/>
        <v>300</v>
      </c>
      <c r="AK21" s="49" t="s">
        <v>116</v>
      </c>
      <c r="AM21" s="51">
        <f aca="true" t="shared" si="14" ref="AM21:AW21">H55</f>
        <v>0</v>
      </c>
      <c r="AN21" s="51">
        <f t="shared" si="14"/>
        <v>0</v>
      </c>
      <c r="AO21" s="51">
        <f t="shared" si="14"/>
        <v>0</v>
      </c>
      <c r="AP21" s="51">
        <f t="shared" si="14"/>
        <v>0</v>
      </c>
      <c r="AQ21" s="51">
        <f t="shared" si="14"/>
        <v>0</v>
      </c>
      <c r="AR21" s="51">
        <f t="shared" si="14"/>
        <v>0</v>
      </c>
      <c r="AS21" s="51">
        <f t="shared" si="14"/>
        <v>0</v>
      </c>
      <c r="AT21" s="51">
        <f t="shared" si="14"/>
        <v>0</v>
      </c>
      <c r="AU21" s="51">
        <f t="shared" si="14"/>
        <v>0</v>
      </c>
      <c r="AV21" s="51">
        <f t="shared" si="14"/>
        <v>0</v>
      </c>
      <c r="AW21" s="51">
        <f t="shared" si="14"/>
        <v>0</v>
      </c>
    </row>
    <row r="22" spans="1:49" s="19" customFormat="1" ht="9.75" customHeight="1">
      <c r="A22" s="37" t="s">
        <v>117</v>
      </c>
      <c r="B22" s="38"/>
      <c r="C22" s="39" t="s">
        <v>118</v>
      </c>
      <c r="D22" s="40">
        <v>11100</v>
      </c>
      <c r="E22" s="62"/>
      <c r="F22" s="41"/>
      <c r="G22" s="20"/>
      <c r="H22" s="42">
        <v>11100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63"/>
      <c r="V22" s="41">
        <f t="shared" si="11"/>
        <v>11100</v>
      </c>
      <c r="W22" s="41">
        <f t="shared" si="2"/>
        <v>0</v>
      </c>
      <c r="Y22" s="37"/>
      <c r="Z22" s="38"/>
      <c r="AA22" s="41"/>
      <c r="AB22" s="20"/>
      <c r="AC22" s="20"/>
      <c r="AD22" s="20"/>
      <c r="AE22" s="20"/>
      <c r="AF22" s="20"/>
      <c r="AG22" s="52" t="s">
        <v>119</v>
      </c>
      <c r="AH22" s="53"/>
      <c r="AI22" s="51">
        <f t="shared" si="6"/>
        <v>300</v>
      </c>
      <c r="AK22" s="49" t="s">
        <v>120</v>
      </c>
      <c r="AM22" s="51">
        <f aca="true" t="shared" si="15" ref="AM22:AW22">SUM(H33:H37)</f>
        <v>0</v>
      </c>
      <c r="AN22" s="51">
        <f t="shared" si="15"/>
        <v>0</v>
      </c>
      <c r="AO22" s="51">
        <f t="shared" si="15"/>
        <v>0</v>
      </c>
      <c r="AP22" s="51">
        <f t="shared" si="15"/>
        <v>0</v>
      </c>
      <c r="AQ22" s="51">
        <f t="shared" si="15"/>
        <v>0</v>
      </c>
      <c r="AR22" s="51">
        <f t="shared" si="15"/>
        <v>0</v>
      </c>
      <c r="AS22" s="51">
        <f t="shared" si="15"/>
        <v>0</v>
      </c>
      <c r="AT22" s="51">
        <f t="shared" si="15"/>
        <v>0</v>
      </c>
      <c r="AU22" s="51">
        <f t="shared" si="15"/>
        <v>0</v>
      </c>
      <c r="AV22" s="51">
        <f t="shared" si="15"/>
        <v>0</v>
      </c>
      <c r="AW22" s="51">
        <f t="shared" si="15"/>
        <v>0</v>
      </c>
    </row>
    <row r="23" spans="1:49" s="19" customFormat="1" ht="9.75" customHeight="1">
      <c r="A23" s="37" t="s">
        <v>121</v>
      </c>
      <c r="B23" s="38"/>
      <c r="C23" s="39" t="s">
        <v>122</v>
      </c>
      <c r="D23" s="40">
        <v>0</v>
      </c>
      <c r="E23" s="62"/>
      <c r="F23" s="41"/>
      <c r="G23" s="20"/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63"/>
      <c r="V23" s="41">
        <f t="shared" si="11"/>
        <v>0</v>
      </c>
      <c r="W23" s="41">
        <f t="shared" si="2"/>
        <v>0</v>
      </c>
      <c r="Y23" s="64"/>
      <c r="Z23" s="65"/>
      <c r="AA23" s="57"/>
      <c r="AB23" s="20"/>
      <c r="AC23" s="20"/>
      <c r="AD23" s="20"/>
      <c r="AE23" s="20"/>
      <c r="AF23" s="20"/>
      <c r="AG23" s="52" t="s">
        <v>123</v>
      </c>
      <c r="AH23" s="53"/>
      <c r="AI23" s="51">
        <f>D49+D8+D11+D14</f>
        <v>3600</v>
      </c>
      <c r="AK23" s="49" t="s">
        <v>124</v>
      </c>
      <c r="AM23" s="51">
        <f aca="true" t="shared" si="16" ref="AM23:AW23">H51+H52</f>
        <v>0</v>
      </c>
      <c r="AN23" s="51">
        <f t="shared" si="16"/>
        <v>5000</v>
      </c>
      <c r="AO23" s="51">
        <f t="shared" si="16"/>
        <v>5000</v>
      </c>
      <c r="AP23" s="51">
        <f t="shared" si="16"/>
        <v>5000</v>
      </c>
      <c r="AQ23" s="51">
        <f t="shared" si="16"/>
        <v>5000</v>
      </c>
      <c r="AR23" s="51">
        <f t="shared" si="16"/>
        <v>5000</v>
      </c>
      <c r="AS23" s="51">
        <f t="shared" si="16"/>
        <v>9000</v>
      </c>
      <c r="AT23" s="51">
        <f t="shared" si="16"/>
        <v>5000</v>
      </c>
      <c r="AU23" s="51">
        <f t="shared" si="16"/>
        <v>5000</v>
      </c>
      <c r="AV23" s="51">
        <f t="shared" si="16"/>
        <v>5000</v>
      </c>
      <c r="AW23" s="51">
        <f t="shared" si="16"/>
        <v>5000</v>
      </c>
    </row>
    <row r="24" spans="1:49" s="19" customFormat="1" ht="9.75" customHeight="1">
      <c r="A24" s="37" t="s">
        <v>125</v>
      </c>
      <c r="B24" s="38"/>
      <c r="C24" s="39" t="s">
        <v>126</v>
      </c>
      <c r="D24" s="40">
        <v>28000</v>
      </c>
      <c r="E24" s="62"/>
      <c r="F24" s="41"/>
      <c r="G24" s="20"/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28000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1">
        <f t="shared" si="11"/>
        <v>28000</v>
      </c>
      <c r="W24" s="41">
        <f t="shared" si="2"/>
        <v>0</v>
      </c>
      <c r="Y24" s="25" t="s">
        <v>127</v>
      </c>
      <c r="Z24" s="60"/>
      <c r="AA24" s="58">
        <f>AE16</f>
        <v>39100</v>
      </c>
      <c r="AB24" s="20"/>
      <c r="AC24" s="20"/>
      <c r="AD24" s="20"/>
      <c r="AE24" s="20"/>
      <c r="AF24" s="20"/>
      <c r="AG24" s="52" t="s">
        <v>128</v>
      </c>
      <c r="AH24" s="53"/>
      <c r="AI24" s="51">
        <f>D50+D56</f>
        <v>255</v>
      </c>
      <c r="AK24" s="49" t="s">
        <v>128</v>
      </c>
      <c r="AM24" s="51">
        <f aca="true" t="shared" si="17" ref="AM24:AW24">H50+H56</f>
        <v>0</v>
      </c>
      <c r="AN24" s="51">
        <f t="shared" si="17"/>
        <v>0</v>
      </c>
      <c r="AO24" s="51">
        <f t="shared" si="17"/>
        <v>0</v>
      </c>
      <c r="AP24" s="51">
        <f t="shared" si="17"/>
        <v>0</v>
      </c>
      <c r="AQ24" s="51">
        <f t="shared" si="17"/>
        <v>0</v>
      </c>
      <c r="AR24" s="51">
        <f t="shared" si="17"/>
        <v>0</v>
      </c>
      <c r="AS24" s="51">
        <f t="shared" si="17"/>
        <v>0</v>
      </c>
      <c r="AT24" s="51">
        <f t="shared" si="17"/>
        <v>0</v>
      </c>
      <c r="AU24" s="51">
        <f t="shared" si="17"/>
        <v>0</v>
      </c>
      <c r="AV24" s="51">
        <f t="shared" si="17"/>
        <v>0</v>
      </c>
      <c r="AW24" s="51">
        <f t="shared" si="17"/>
        <v>0</v>
      </c>
    </row>
    <row r="25" spans="1:49" s="19" customFormat="1" ht="9.75" customHeight="1">
      <c r="A25" s="37" t="s">
        <v>129</v>
      </c>
      <c r="B25" s="38"/>
      <c r="C25" s="39" t="s">
        <v>130</v>
      </c>
      <c r="D25" s="40">
        <v>0</v>
      </c>
      <c r="E25" s="62"/>
      <c r="F25" s="41"/>
      <c r="G25" s="20"/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1">
        <f t="shared" si="11"/>
        <v>0</v>
      </c>
      <c r="W25" s="41">
        <f t="shared" si="2"/>
        <v>0</v>
      </c>
      <c r="AA25" s="20"/>
      <c r="AB25" s="20"/>
      <c r="AC25" s="20"/>
      <c r="AD25" s="20"/>
      <c r="AE25" s="20"/>
      <c r="AF25" s="20"/>
      <c r="AG25" s="52" t="s">
        <v>131</v>
      </c>
      <c r="AH25" s="53"/>
      <c r="AI25" s="51">
        <f>D51</f>
        <v>68000</v>
      </c>
      <c r="AK25" s="49" t="s">
        <v>132</v>
      </c>
      <c r="AM25" s="51">
        <f aca="true" t="shared" si="18" ref="AM25:AW25">H8+H11+H14+SUM(H38:H49)+H53</f>
        <v>2500</v>
      </c>
      <c r="AN25" s="51">
        <f t="shared" si="18"/>
        <v>1507</v>
      </c>
      <c r="AO25" s="51">
        <f t="shared" si="18"/>
        <v>1757</v>
      </c>
      <c r="AP25" s="51">
        <f t="shared" si="18"/>
        <v>1507</v>
      </c>
      <c r="AQ25" s="51">
        <f t="shared" si="18"/>
        <v>1757</v>
      </c>
      <c r="AR25" s="51">
        <f t="shared" si="18"/>
        <v>1807</v>
      </c>
      <c r="AS25" s="51">
        <f t="shared" si="18"/>
        <v>1757</v>
      </c>
      <c r="AT25" s="51">
        <f t="shared" si="18"/>
        <v>1507</v>
      </c>
      <c r="AU25" s="51">
        <f t="shared" si="18"/>
        <v>1757</v>
      </c>
      <c r="AV25" s="51">
        <f t="shared" si="18"/>
        <v>1507</v>
      </c>
      <c r="AW25" s="51">
        <f t="shared" si="18"/>
        <v>1757</v>
      </c>
    </row>
    <row r="26" spans="1:49" s="19" customFormat="1" ht="9.75" customHeight="1">
      <c r="A26" s="37" t="s">
        <v>133</v>
      </c>
      <c r="B26" s="38"/>
      <c r="C26" s="39" t="s">
        <v>134</v>
      </c>
      <c r="D26" s="40">
        <v>0</v>
      </c>
      <c r="E26" s="62"/>
      <c r="F26" s="41"/>
      <c r="G26" s="20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63"/>
      <c r="V26" s="41">
        <f t="shared" si="11"/>
        <v>0</v>
      </c>
      <c r="W26" s="41">
        <f t="shared" si="2"/>
        <v>0</v>
      </c>
      <c r="AA26" s="20"/>
      <c r="AB26" s="20"/>
      <c r="AC26" s="20"/>
      <c r="AD26" s="20"/>
      <c r="AE26" s="20"/>
      <c r="AF26" s="20"/>
      <c r="AG26" s="52" t="s">
        <v>135</v>
      </c>
      <c r="AH26" s="53"/>
      <c r="AI26" s="51">
        <f>D52</f>
        <v>0</v>
      </c>
      <c r="AK26" s="49" t="s">
        <v>136</v>
      </c>
      <c r="AM26" s="51">
        <f>H6*E6%+H7*E7%+H8*E8%+H9*E9%+H10*E10%+H11*E11%+H12*E12%+H13*E13%+H14*E14%+H15*E15%+H16*E16%+H19*E19%+H20*E20%+H21*E21%+H33*E33%+H34*E34%+H35*E35%+H36*E36%+H37*E37%+H38*E38%+H39*E39%+H40*E40%+H41*E41%+H42*E42%+H44*E44%+H45*E45%+H46*E46%+H47*E47%+H49*E49%+H53*E53%</f>
        <v>5850</v>
      </c>
      <c r="AN26" s="51">
        <f>I6*E6%+I7*E7%+I8*E8%+I9*E9%+I10*E10%+I11*E11%+I12*E12%+I13*E13%+I14*E14%+I15*E15%+I16*E16%+I19*E19%+I20*E20%+I21*E21%+I33*E33%+I34*E34%+I35*E35%+I36*E36%+I37*E37%+I38*E38%+I39*E39%+I40*E40%+I41*E41%+I42*E42%+I44*E44%+I45*E45%+I46*E46%+I47*E47%+I49*E49%+I53*E53%</f>
        <v>256.32</v>
      </c>
      <c r="AO26" s="51">
        <f>J6*E6%+J7*E7%+J8*E8%+J9*E9%+J10*E10%+J11*E11%+J12*E12%+J13*E13%+J14*E14%+J15*E15%+J16*E16%+J19*E19%+J20*E20%+J21*E21%+J33*E33%+J34*E34%+J35*E35%+J36*E36%+J37*E37%+J38*E38%+J39*E39%+J40*E40%+J41*E41%+J42*E42%+J44*E44%+J45*E45%+J46*E46%+J47*E47%+J49*E49%+J53*E53%</f>
        <v>301.32</v>
      </c>
      <c r="AP26" s="51">
        <f>K6*E6%+K7*E7%+K8*E8%+K9*E9%+K10*E10%+K11*E11%+K12*E12%+K13*E13%+K14*E14%+K15*E15%+K16*E16%+K19*E19%+K20*E20%+K21*E21%+K33*E33%+K34*E34%+K35*E35%+K36*E36%+K37*E37%+K38*E38%+K39*E39%+K40*E40%+K41*E41%+K42*E42%+K44*E44%+K45*E45%+K46*E46%+K47*E47%+K49*E49%+K53*E53%</f>
        <v>256.32</v>
      </c>
      <c r="AQ26" s="51">
        <f>L6*E6%+L7*E7%+L8*E8%+L9*E9%+L10*E10%+L11*E11%+L12*E12%+L13*E13%+L14*E14%+L15*E15%+L16*E16%+L19*E19%+L20*E20%+L21*E21%+L33*E33%+L34*E34%+L35*E35%+L36*E36%+L37*E37%+L38*E38%+L39*E39%+L40*E40%+L41*E41%+L42*E42%+L44*E44%+L45*E45%+L46*E46%+L47*E47%+L49*E49%+L53*E53%</f>
        <v>301.32</v>
      </c>
      <c r="AR26" s="51">
        <f>M6*E6%+M7*E7%+M8*E8%+M9*E9%+M10*E10%+M11*E11%+M12*E12%+M13*E13%+M14*E14%+M15*E15%+M16*E16%+M19*E19%+M20*E20%+M21*E21%+M33*E33%+M34*E34%+M35*E35%+M36*E36%+M37*E37%+M38*E38%+M39*E39%+M40*E40%+M41*E41%+M42*E42%+M44*E44%+M45*E45%+M46*E46%+M47*E47%+M49*E49%+M53*E53%</f>
        <v>256.32</v>
      </c>
      <c r="AS26" s="51">
        <f>N6*E6%+N7*E7%+N8*E8%+N9*E9%+N10*E10%+N11*E11%+N12*E12%+N13*E13%+N14*E14%+N15*E15%+N16*E16%+N19*E19%+N20*E20%+N21*E21%+N33*E33%+N34*E34%+N35*E35%+N36*E36%+N37*E37%+N38*E38%+N39*E39%+N40*E40%+N41*E41%+N42*E42%+N44*E44%+N45*E45%+N46*E46%+N47*E47%+N49*E49%+N53*E53%</f>
        <v>301.32</v>
      </c>
      <c r="AT26" s="51">
        <f>O6*E6%+O7*E7%+O8*E8%+O9*E9%+O10*E10%+O11*E11%+O12*E12%+O13*E13%+O14*E14%+O15*E15%+O16*E16%+O19*E19%+O20*E20%+O21*E21%+O33*E33%+O34*E34%+O35*E35%+O36*E36%+O37*E37%+O38*E38%+O39*E39%+O40*E40%+O41*E41%+O42*E42%+O44*E44%+O45*E45%+O46*E46%+O47*E47%+O49*E49%+O53*E53%</f>
        <v>256.32</v>
      </c>
      <c r="AU26" s="51">
        <f>P6*E6%+P7*E7%+P8*E8%+P9*E9%+P10*E10%+P11*E11%+P12*E12%+P13*E13%+P14*E14%+P15*E15%+P16*E16%+P19*E19%+P20*E20%+P21*E21%+P33*E33%+P34*E34%+P35*E35%+P36*E36%+P37*E37%+P38*E38%+P39*E39%+P40*E40%+P41*E41%+P42*E42%+P44*E44%+P45*E45%+P46*E46%+P47*E47%+P49*E49%+P53*E53%</f>
        <v>301.32</v>
      </c>
      <c r="AV26" s="51">
        <f>Q6*E6%+Q7*E7%+Q8*E8%+Q9*E9%+Q10*E10%+Q11*E11%+Q12*E12%+Q13*E13%+Q14*E14%+Q15*E15%+Q16*E16%+Q19*E19%+Q20*E20%+Q21*E21%+Q33*E33%+Q34*E34%+Q35*E35%+Q36*E36%+Q37*E37%+Q38*E38%+Q39*E39%+Q40*E40%+Q41*E41%+Q42*E42%+Q44*E44%+Q45*E45%+Q46*E46%+Q47*E47%+Q49*E49%+Q53*E53%</f>
        <v>256.32</v>
      </c>
      <c r="AW26" s="51">
        <f>R6*E6%+R7*E7%+R8*E8%+R9*E9%+R10*E10%+R11*E11%+R12*E12%+R13*E13%+R14*E14%+R15*E15%+R16*E16%+R19*E19%+R20*E20%+R21*E21%+R33*E33%+R34*E34%+R35*E35%+R36*E36%+R37*E37%+R38*E38%+R39*E39%+R40*E40%+R41*E41%+R42*E42%+R44*E44%+R45*E45%+R46*E46%+R47*E47%+R49*E49%+R53*E53%</f>
        <v>301.32</v>
      </c>
    </row>
    <row r="27" spans="1:49" s="19" customFormat="1" ht="9.75" customHeight="1">
      <c r="A27" s="37" t="s">
        <v>137</v>
      </c>
      <c r="B27" s="38"/>
      <c r="C27" s="39" t="s">
        <v>138</v>
      </c>
      <c r="D27" s="40">
        <v>0</v>
      </c>
      <c r="E27" s="62"/>
      <c r="F27" s="41"/>
      <c r="G27" s="20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63"/>
      <c r="V27" s="41">
        <f t="shared" si="11"/>
        <v>0</v>
      </c>
      <c r="W27" s="41">
        <f t="shared" si="2"/>
        <v>0</v>
      </c>
      <c r="Y27" s="35" t="s">
        <v>139</v>
      </c>
      <c r="AA27" s="20"/>
      <c r="AB27" s="20"/>
      <c r="AC27" s="20"/>
      <c r="AD27" s="20"/>
      <c r="AE27" s="20"/>
      <c r="AF27" s="20"/>
      <c r="AG27" s="52" t="s">
        <v>132</v>
      </c>
      <c r="AH27" s="53"/>
      <c r="AI27" s="51">
        <f>D53</f>
        <v>3000</v>
      </c>
      <c r="AK27" s="49" t="s">
        <v>140</v>
      </c>
      <c r="AM27" s="51"/>
      <c r="AN27" s="51"/>
      <c r="AO27" s="51"/>
      <c r="AP27" s="51">
        <f>AM13+AN13+AO13+AP13-AM26-AN26-AO26-AP26</f>
        <v>-5663.959999999999</v>
      </c>
      <c r="AQ27" s="51"/>
      <c r="AR27" s="51"/>
      <c r="AS27" s="51">
        <f>AQ13+AR13+AS13-AQ26-AR26-AS26-AP28</f>
        <v>-5522.919999999999</v>
      </c>
      <c r="AT27" s="51"/>
      <c r="AU27" s="51"/>
      <c r="AV27" s="51">
        <f>AT13+AU13+AV13-AT26-AU26-AV26-AS28</f>
        <v>-5336.879999999999</v>
      </c>
      <c r="AW27" s="51"/>
    </row>
    <row r="28" spans="1:49" s="19" customFormat="1" ht="9.75" customHeight="1">
      <c r="A28" s="37" t="s">
        <v>141</v>
      </c>
      <c r="B28" s="38"/>
      <c r="C28" s="39" t="s">
        <v>142</v>
      </c>
      <c r="D28" s="40">
        <v>100000</v>
      </c>
      <c r="E28" s="40">
        <v>4</v>
      </c>
      <c r="F28" s="41">
        <f aca="true" t="shared" si="19" ref="F28:F42">D28*E28%</f>
        <v>4000</v>
      </c>
      <c r="G28" s="20"/>
      <c r="H28" s="42">
        <v>0</v>
      </c>
      <c r="I28" s="42">
        <v>0</v>
      </c>
      <c r="J28" s="42">
        <v>0</v>
      </c>
      <c r="K28" s="42">
        <v>25000</v>
      </c>
      <c r="L28" s="42">
        <v>0</v>
      </c>
      <c r="M28" s="42">
        <v>0</v>
      </c>
      <c r="N28" s="42">
        <v>25000</v>
      </c>
      <c r="O28" s="42">
        <v>0</v>
      </c>
      <c r="P28" s="42">
        <v>0</v>
      </c>
      <c r="Q28" s="42">
        <v>25000</v>
      </c>
      <c r="R28" s="42">
        <v>0</v>
      </c>
      <c r="S28" s="42">
        <v>0</v>
      </c>
      <c r="T28" s="42">
        <v>25000</v>
      </c>
      <c r="U28" s="42">
        <v>0</v>
      </c>
      <c r="V28" s="41">
        <f t="shared" si="11"/>
        <v>100000</v>
      </c>
      <c r="W28" s="41">
        <f t="shared" si="2"/>
        <v>0</v>
      </c>
      <c r="AA28" s="20"/>
      <c r="AB28" s="20"/>
      <c r="AC28" s="20"/>
      <c r="AD28" s="20"/>
      <c r="AE28" s="20"/>
      <c r="AF28" s="20"/>
      <c r="AG28" s="55" t="s">
        <v>143</v>
      </c>
      <c r="AH28" s="56"/>
      <c r="AI28" s="66">
        <f>D54</f>
        <v>5240</v>
      </c>
      <c r="AK28" s="49"/>
      <c r="AM28" s="54"/>
      <c r="AN28" s="54"/>
      <c r="AO28" s="54"/>
      <c r="AP28" s="54">
        <f>IF(AP27&lt;0,-AP27,0)</f>
        <v>5663.959999999999</v>
      </c>
      <c r="AQ28" s="54"/>
      <c r="AR28" s="54"/>
      <c r="AS28" s="54">
        <f>IF(AS27&lt;0,-AS27,0)</f>
        <v>5522.919999999999</v>
      </c>
      <c r="AT28" s="54"/>
      <c r="AU28" s="54"/>
      <c r="AV28" s="54">
        <f>IF(AV27&lt;0,-AV27,0)</f>
        <v>5336.879999999999</v>
      </c>
      <c r="AW28" s="54"/>
    </row>
    <row r="29" spans="1:49" s="19" customFormat="1" ht="9.75" customHeight="1">
      <c r="A29" s="37" t="s">
        <v>144</v>
      </c>
      <c r="B29" s="38"/>
      <c r="C29" s="39" t="s">
        <v>145</v>
      </c>
      <c r="D29" s="40">
        <v>0</v>
      </c>
      <c r="E29" s="40"/>
      <c r="F29" s="41">
        <f t="shared" si="19"/>
        <v>0</v>
      </c>
      <c r="G29" s="20"/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1">
        <f t="shared" si="11"/>
        <v>0</v>
      </c>
      <c r="W29" s="41">
        <f t="shared" si="2"/>
        <v>0</v>
      </c>
      <c r="Y29" s="94" t="s">
        <v>146</v>
      </c>
      <c r="Z29" s="94"/>
      <c r="AA29" s="94"/>
      <c r="AB29" s="67"/>
      <c r="AC29" s="95" t="s">
        <v>147</v>
      </c>
      <c r="AD29" s="95"/>
      <c r="AE29" s="95"/>
      <c r="AF29" s="20"/>
      <c r="AG29" s="43" t="s">
        <v>148</v>
      </c>
      <c r="AH29" s="44"/>
      <c r="AI29" s="58">
        <f>SUM(AI11:AI28)</f>
        <v>95895</v>
      </c>
      <c r="AK29" s="25" t="s">
        <v>149</v>
      </c>
      <c r="AL29" s="26"/>
      <c r="AM29" s="58">
        <f aca="true" t="shared" si="20" ref="AM29:AW29">SUM(AM17:AM28)</f>
        <v>40850</v>
      </c>
      <c r="AN29" s="58">
        <f t="shared" si="20"/>
        <v>6763.32</v>
      </c>
      <c r="AO29" s="58">
        <f t="shared" si="20"/>
        <v>7058.32</v>
      </c>
      <c r="AP29" s="58">
        <f t="shared" si="20"/>
        <v>6763.32</v>
      </c>
      <c r="AQ29" s="58">
        <f t="shared" si="20"/>
        <v>7058.32</v>
      </c>
      <c r="AR29" s="58">
        <f t="shared" si="20"/>
        <v>7063.32</v>
      </c>
      <c r="AS29" s="58">
        <f t="shared" si="20"/>
        <v>11058.32</v>
      </c>
      <c r="AT29" s="58">
        <f t="shared" si="20"/>
        <v>6763.32</v>
      </c>
      <c r="AU29" s="58">
        <f t="shared" si="20"/>
        <v>7058.32</v>
      </c>
      <c r="AV29" s="58">
        <f t="shared" si="20"/>
        <v>6763.32</v>
      </c>
      <c r="AW29" s="58">
        <f t="shared" si="20"/>
        <v>7058.32</v>
      </c>
    </row>
    <row r="30" spans="1:49" s="19" customFormat="1" ht="9.75" customHeight="1">
      <c r="A30" s="37" t="s">
        <v>150</v>
      </c>
      <c r="B30" s="38"/>
      <c r="C30" s="39" t="s">
        <v>151</v>
      </c>
      <c r="D30" s="40">
        <v>0</v>
      </c>
      <c r="E30" s="40"/>
      <c r="F30" s="41">
        <f t="shared" si="19"/>
        <v>0</v>
      </c>
      <c r="G30" s="20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1">
        <f t="shared" si="11"/>
        <v>0</v>
      </c>
      <c r="W30" s="41">
        <f t="shared" si="2"/>
        <v>0</v>
      </c>
      <c r="Y30" s="25" t="s">
        <v>152</v>
      </c>
      <c r="Z30" s="60"/>
      <c r="AA30" s="61">
        <f>AA31-AA32</f>
        <v>27260</v>
      </c>
      <c r="AB30" s="54"/>
      <c r="AC30" s="43" t="s">
        <v>153</v>
      </c>
      <c r="AD30" s="59"/>
      <c r="AE30" s="61">
        <f>AE31+AE32+AE33</f>
        <v>43205</v>
      </c>
      <c r="AF30" s="20"/>
      <c r="AG30" s="68"/>
      <c r="AH30" s="69"/>
      <c r="AI30" s="54"/>
      <c r="AK30" s="25" t="s">
        <v>154</v>
      </c>
      <c r="AL30" s="60"/>
      <c r="AM30" s="58">
        <f>AM15-AM29</f>
        <v>-29750</v>
      </c>
      <c r="AN30" s="58">
        <f aca="true" t="shared" si="21" ref="AN30:AW30">AM30+AN15-AN29</f>
        <v>-36513.32</v>
      </c>
      <c r="AO30" s="58">
        <f t="shared" si="21"/>
        <v>-43571.64</v>
      </c>
      <c r="AP30" s="58">
        <f t="shared" si="21"/>
        <v>-24334.96</v>
      </c>
      <c r="AQ30" s="58">
        <f t="shared" si="21"/>
        <v>-31393.28</v>
      </c>
      <c r="AR30" s="58">
        <f t="shared" si="21"/>
        <v>-38456.6</v>
      </c>
      <c r="AS30" s="58">
        <f t="shared" si="21"/>
        <v>4485.080000000002</v>
      </c>
      <c r="AT30" s="58">
        <f t="shared" si="21"/>
        <v>-2278.239999999998</v>
      </c>
      <c r="AU30" s="58">
        <f t="shared" si="21"/>
        <v>-9336.559999999998</v>
      </c>
      <c r="AV30" s="58">
        <f t="shared" si="21"/>
        <v>9900.120000000003</v>
      </c>
      <c r="AW30" s="58">
        <f t="shared" si="21"/>
        <v>2841.800000000003</v>
      </c>
    </row>
    <row r="31" spans="1:49" s="19" customFormat="1" ht="9.75" customHeight="1">
      <c r="A31" s="37" t="s">
        <v>155</v>
      </c>
      <c r="B31" s="38"/>
      <c r="C31" s="39" t="s">
        <v>156</v>
      </c>
      <c r="D31" s="40">
        <v>0</v>
      </c>
      <c r="E31" s="40"/>
      <c r="F31" s="41">
        <f t="shared" si="19"/>
        <v>0</v>
      </c>
      <c r="G31" s="20"/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1">
        <f t="shared" si="11"/>
        <v>0</v>
      </c>
      <c r="W31" s="41">
        <f t="shared" si="2"/>
        <v>0</v>
      </c>
      <c r="Y31" s="29" t="s">
        <v>157</v>
      </c>
      <c r="Z31" s="30"/>
      <c r="AA31" s="33">
        <f>SUM(AA9:AA17)+AA19+AA20</f>
        <v>32500</v>
      </c>
      <c r="AB31" s="54"/>
      <c r="AC31" s="46" t="s">
        <v>52</v>
      </c>
      <c r="AD31" s="47"/>
      <c r="AE31" s="33">
        <f>AE9+AE10</f>
        <v>11100</v>
      </c>
      <c r="AF31" s="20"/>
      <c r="AG31" s="43" t="s">
        <v>158</v>
      </c>
      <c r="AH31" s="44"/>
      <c r="AI31" s="61">
        <f>AI9-AI29</f>
        <v>4105</v>
      </c>
      <c r="AK31" s="4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s="19" customFormat="1" ht="9.75" customHeight="1">
      <c r="A32" s="37" t="s">
        <v>159</v>
      </c>
      <c r="B32" s="38"/>
      <c r="C32" s="39" t="s">
        <v>160</v>
      </c>
      <c r="D32" s="40">
        <v>0</v>
      </c>
      <c r="E32" s="40">
        <v>18</v>
      </c>
      <c r="F32" s="41">
        <f t="shared" si="19"/>
        <v>0</v>
      </c>
      <c r="G32" s="20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1">
        <f t="shared" si="11"/>
        <v>0</v>
      </c>
      <c r="W32" s="41">
        <f t="shared" si="2"/>
        <v>0</v>
      </c>
      <c r="Y32" s="70" t="s">
        <v>161</v>
      </c>
      <c r="Z32" s="71"/>
      <c r="AA32" s="72">
        <f>AI28</f>
        <v>5240</v>
      </c>
      <c r="AB32" s="54"/>
      <c r="AC32" s="52" t="s">
        <v>162</v>
      </c>
      <c r="AD32" s="53"/>
      <c r="AE32" s="41">
        <f>AI33</f>
        <v>32105</v>
      </c>
      <c r="AF32" s="20"/>
      <c r="AG32" s="73" t="s">
        <v>163</v>
      </c>
      <c r="AH32" s="59"/>
      <c r="AI32" s="61">
        <f>AE12</f>
        <v>28000</v>
      </c>
      <c r="AK32" s="25" t="s">
        <v>46</v>
      </c>
      <c r="AL32" s="60"/>
      <c r="AM32" s="28" t="s">
        <v>30</v>
      </c>
      <c r="AN32" s="28" t="s">
        <v>31</v>
      </c>
      <c r="AO32" s="28"/>
      <c r="AP32" s="28" t="s">
        <v>164</v>
      </c>
      <c r="AQ32" s="20"/>
      <c r="AR32" s="20"/>
      <c r="AS32" s="20"/>
      <c r="AT32" s="20"/>
      <c r="AU32" s="20"/>
      <c r="AV32" s="20"/>
      <c r="AW32" s="20"/>
    </row>
    <row r="33" spans="1:49" s="19" customFormat="1" ht="9.75" customHeight="1">
      <c r="A33" s="37" t="s">
        <v>165</v>
      </c>
      <c r="B33" s="38"/>
      <c r="C33" s="39" t="s">
        <v>166</v>
      </c>
      <c r="D33" s="40"/>
      <c r="E33" s="40">
        <v>18</v>
      </c>
      <c r="F33" s="41">
        <f t="shared" si="19"/>
        <v>0</v>
      </c>
      <c r="G33" s="20"/>
      <c r="H33" s="42">
        <v>0</v>
      </c>
      <c r="I33" s="42">
        <v>0</v>
      </c>
      <c r="J33" s="42"/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1">
        <f t="shared" si="11"/>
        <v>0</v>
      </c>
      <c r="W33" s="41">
        <f t="shared" si="2"/>
        <v>0</v>
      </c>
      <c r="Y33" s="25" t="s">
        <v>167</v>
      </c>
      <c r="Z33" s="60"/>
      <c r="AA33" s="61">
        <f>AA34+AA35</f>
        <v>15945.000000000004</v>
      </c>
      <c r="AB33" s="54"/>
      <c r="AC33" s="74" t="s">
        <v>168</v>
      </c>
      <c r="AD33" s="75"/>
      <c r="AE33" s="72">
        <f>AE11</f>
        <v>0</v>
      </c>
      <c r="AF33" s="20"/>
      <c r="AG33" s="43" t="s">
        <v>169</v>
      </c>
      <c r="AH33" s="59"/>
      <c r="AI33" s="61">
        <f>AI31+AI32</f>
        <v>32105</v>
      </c>
      <c r="AK33" s="29" t="s">
        <v>52</v>
      </c>
      <c r="AL33" s="30"/>
      <c r="AM33" s="45">
        <f>S22+S23</f>
        <v>0</v>
      </c>
      <c r="AN33" s="45">
        <f>T22+T23</f>
        <v>0</v>
      </c>
      <c r="AO33" s="33"/>
      <c r="AP33" s="33">
        <f>SUM(AM9:AW9)+AM33+AN33+AO33</f>
        <v>11100</v>
      </c>
      <c r="AQ33" s="20"/>
      <c r="AR33" s="20"/>
      <c r="AS33" s="20"/>
      <c r="AT33" s="20"/>
      <c r="AU33" s="20"/>
      <c r="AV33" s="20"/>
      <c r="AW33" s="20"/>
    </row>
    <row r="34" spans="1:49" s="19" customFormat="1" ht="9.75" customHeight="1">
      <c r="A34" s="37" t="s">
        <v>170</v>
      </c>
      <c r="B34" s="38"/>
      <c r="C34" s="39" t="s">
        <v>171</v>
      </c>
      <c r="D34" s="40">
        <v>0</v>
      </c>
      <c r="E34" s="40">
        <v>18</v>
      </c>
      <c r="F34" s="41">
        <f t="shared" si="19"/>
        <v>0</v>
      </c>
      <c r="G34" s="20"/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1">
        <f t="shared" si="11"/>
        <v>0</v>
      </c>
      <c r="W34" s="41">
        <f t="shared" si="2"/>
        <v>0</v>
      </c>
      <c r="Y34" s="29" t="s">
        <v>172</v>
      </c>
      <c r="Z34" s="30"/>
      <c r="AA34" s="33">
        <f>AN54</f>
        <v>10747.000000000004</v>
      </c>
      <c r="AB34" s="54"/>
      <c r="AC34" s="43" t="s">
        <v>173</v>
      </c>
      <c r="AD34" s="59"/>
      <c r="AE34" s="61">
        <f>AE13+AE14-V55</f>
        <v>0</v>
      </c>
      <c r="AF34" s="20"/>
      <c r="AG34" s="20"/>
      <c r="AH34" s="20"/>
      <c r="AI34" s="20"/>
      <c r="AK34" s="37" t="s">
        <v>57</v>
      </c>
      <c r="AL34" s="38"/>
      <c r="AM34" s="51">
        <f>S26+S27</f>
        <v>0</v>
      </c>
      <c r="AN34" s="51">
        <f>T26+T27</f>
        <v>0</v>
      </c>
      <c r="AO34" s="41"/>
      <c r="AP34" s="41">
        <f>SUM(AM10:AW10)+AM34+AN34+AO34</f>
        <v>0</v>
      </c>
      <c r="AQ34" s="20"/>
      <c r="AR34" s="20"/>
      <c r="AS34" s="20"/>
      <c r="AT34" s="20"/>
      <c r="AU34" s="20"/>
      <c r="AV34" s="20"/>
      <c r="AW34" s="20"/>
    </row>
    <row r="35" spans="1:49" s="19" customFormat="1" ht="9.75" customHeight="1">
      <c r="A35" s="37" t="s">
        <v>174</v>
      </c>
      <c r="B35" s="38"/>
      <c r="C35" s="39" t="s">
        <v>175</v>
      </c>
      <c r="D35" s="40">
        <v>0</v>
      </c>
      <c r="E35" s="40">
        <v>18</v>
      </c>
      <c r="F35" s="41">
        <f t="shared" si="19"/>
        <v>0</v>
      </c>
      <c r="G35" s="20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1">
        <f t="shared" si="11"/>
        <v>0</v>
      </c>
      <c r="W35" s="41">
        <f t="shared" si="2"/>
        <v>0</v>
      </c>
      <c r="Y35" s="29" t="s">
        <v>176</v>
      </c>
      <c r="Z35" s="30"/>
      <c r="AA35" s="41">
        <f>D18+SUM(U28:U32)+U24+U25+AN52</f>
        <v>5197.999999999999</v>
      </c>
      <c r="AB35" s="54"/>
      <c r="AC35" s="43" t="s">
        <v>177</v>
      </c>
      <c r="AD35" s="59"/>
      <c r="AE35" s="61">
        <f>SUM(U6:U17)+SUM(U19:U21)+SUM(U33:U53)</f>
        <v>0</v>
      </c>
      <c r="AF35" s="20"/>
      <c r="AG35" s="20"/>
      <c r="AH35" s="20"/>
      <c r="AI35" s="20"/>
      <c r="AK35" s="37" t="s">
        <v>63</v>
      </c>
      <c r="AL35" s="38"/>
      <c r="AM35" s="51">
        <f>S24+S25</f>
        <v>0</v>
      </c>
      <c r="AN35" s="51">
        <f>T24+T25</f>
        <v>0</v>
      </c>
      <c r="AO35" s="41"/>
      <c r="AP35" s="41">
        <f>SUM(AM11:AW11)+AM35+AN35+AO35</f>
        <v>28000</v>
      </c>
      <c r="AQ35" s="20"/>
      <c r="AR35" s="20"/>
      <c r="AS35" s="20"/>
      <c r="AT35" s="20"/>
      <c r="AU35" s="20"/>
      <c r="AV35" s="20"/>
      <c r="AW35" s="20"/>
    </row>
    <row r="36" spans="1:49" s="19" customFormat="1" ht="9.75" customHeight="1">
      <c r="A36" s="37" t="s">
        <v>178</v>
      </c>
      <c r="B36" s="38"/>
      <c r="C36" s="39" t="s">
        <v>179</v>
      </c>
      <c r="D36" s="40">
        <v>0</v>
      </c>
      <c r="E36" s="40">
        <v>18</v>
      </c>
      <c r="F36" s="41">
        <f t="shared" si="19"/>
        <v>0</v>
      </c>
      <c r="G36" s="20"/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1">
        <f t="shared" si="11"/>
        <v>0</v>
      </c>
      <c r="W36" s="41">
        <f t="shared" si="2"/>
        <v>0</v>
      </c>
      <c r="Y36" s="49"/>
      <c r="Z36" s="76"/>
      <c r="AA36" s="54"/>
      <c r="AB36" s="54"/>
      <c r="AC36" s="69"/>
      <c r="AD36" s="69"/>
      <c r="AE36" s="54"/>
      <c r="AF36" s="20"/>
      <c r="AG36" s="36" t="s">
        <v>180</v>
      </c>
      <c r="AH36" s="20"/>
      <c r="AI36" s="20"/>
      <c r="AK36" s="37" t="s">
        <v>69</v>
      </c>
      <c r="AL36" s="38"/>
      <c r="AM36" s="51">
        <f>SUM(S28:S32)</f>
        <v>0</v>
      </c>
      <c r="AN36" s="51">
        <f>SUM(T28:T32)</f>
        <v>25000</v>
      </c>
      <c r="AO36" s="41"/>
      <c r="AP36" s="41">
        <f>SUM(AM12:AW12)+AM36+AN36+AO36</f>
        <v>100000</v>
      </c>
      <c r="AQ36" s="20"/>
      <c r="AR36" s="20"/>
      <c r="AS36" s="20"/>
      <c r="AT36" s="20"/>
      <c r="AU36" s="20"/>
      <c r="AV36" s="20"/>
      <c r="AW36" s="20"/>
    </row>
    <row r="37" spans="1:49" s="19" customFormat="1" ht="9.75" customHeight="1">
      <c r="A37" s="37" t="s">
        <v>181</v>
      </c>
      <c r="B37" s="38"/>
      <c r="C37" s="39" t="s">
        <v>182</v>
      </c>
      <c r="D37" s="40">
        <v>0</v>
      </c>
      <c r="E37" s="40">
        <v>18</v>
      </c>
      <c r="F37" s="41">
        <f t="shared" si="19"/>
        <v>0</v>
      </c>
      <c r="G37" s="20"/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1">
        <f t="shared" si="11"/>
        <v>0</v>
      </c>
      <c r="W37" s="41">
        <f t="shared" si="2"/>
        <v>0</v>
      </c>
      <c r="Y37" s="25" t="s">
        <v>183</v>
      </c>
      <c r="Z37" s="60"/>
      <c r="AA37" s="58">
        <f>AA30+AA33</f>
        <v>43205</v>
      </c>
      <c r="AB37" s="77"/>
      <c r="AC37" s="43" t="s">
        <v>184</v>
      </c>
      <c r="AD37" s="59"/>
      <c r="AE37" s="58">
        <f>AE30+AE34+AE35</f>
        <v>43205</v>
      </c>
      <c r="AF37" s="20"/>
      <c r="AG37" s="20"/>
      <c r="AH37" s="20"/>
      <c r="AI37" s="20"/>
      <c r="AK37" s="37" t="s">
        <v>75</v>
      </c>
      <c r="AL37" s="38"/>
      <c r="AM37" s="51">
        <f>S28*E28%+S29*E29%+S30*E30%+S31*E31%+S32*E32%</f>
        <v>0</v>
      </c>
      <c r="AN37" s="51">
        <f>T28*E28%+T29*E29%+T30*E30%+T31*E31%+T32*E32%</f>
        <v>1000</v>
      </c>
      <c r="AO37" s="41"/>
      <c r="AP37" s="41">
        <f>SUM(AM13:AW13)+AM37+AN37+AO37</f>
        <v>4000</v>
      </c>
      <c r="AQ37" s="20"/>
      <c r="AR37" s="20"/>
      <c r="AS37" s="20"/>
      <c r="AT37" s="20"/>
      <c r="AU37" s="20"/>
      <c r="AV37" s="20"/>
      <c r="AW37" s="20"/>
    </row>
    <row r="38" spans="1:49" s="19" customFormat="1" ht="9.75" customHeight="1">
      <c r="A38" s="37" t="s">
        <v>185</v>
      </c>
      <c r="B38" s="38"/>
      <c r="C38" s="39" t="s">
        <v>186</v>
      </c>
      <c r="D38" s="40">
        <v>0</v>
      </c>
      <c r="E38" s="40">
        <v>18</v>
      </c>
      <c r="F38" s="41">
        <f t="shared" si="19"/>
        <v>0</v>
      </c>
      <c r="G38" s="20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1">
        <f t="shared" si="11"/>
        <v>0</v>
      </c>
      <c r="W38" s="41">
        <f t="shared" si="2"/>
        <v>0</v>
      </c>
      <c r="AA38" s="20"/>
      <c r="AB38" s="20"/>
      <c r="AC38" s="20"/>
      <c r="AD38" s="20"/>
      <c r="AE38" s="20"/>
      <c r="AF38" s="20"/>
      <c r="AG38" s="43" t="s">
        <v>44</v>
      </c>
      <c r="AH38" s="44"/>
      <c r="AI38" s="28" t="s">
        <v>45</v>
      </c>
      <c r="AK38" s="49"/>
      <c r="AM38" s="54"/>
      <c r="AN38" s="54"/>
      <c r="AO38" s="54"/>
      <c r="AP38" s="54"/>
      <c r="AQ38" s="20"/>
      <c r="AR38" s="20"/>
      <c r="AS38" s="20"/>
      <c r="AT38" s="20"/>
      <c r="AU38" s="20"/>
      <c r="AV38" s="20"/>
      <c r="AW38" s="20"/>
    </row>
    <row r="39" spans="1:49" s="19" customFormat="1" ht="9.75" customHeight="1">
      <c r="A39" s="37" t="s">
        <v>187</v>
      </c>
      <c r="B39" s="38"/>
      <c r="C39" s="39" t="s">
        <v>188</v>
      </c>
      <c r="D39" s="40">
        <v>1000</v>
      </c>
      <c r="E39" s="40">
        <v>0</v>
      </c>
      <c r="F39" s="41">
        <f t="shared" si="19"/>
        <v>0</v>
      </c>
      <c r="G39" s="20"/>
      <c r="H39" s="42">
        <v>0</v>
      </c>
      <c r="I39" s="42">
        <v>83</v>
      </c>
      <c r="J39" s="42">
        <v>83</v>
      </c>
      <c r="K39" s="42">
        <v>83</v>
      </c>
      <c r="L39" s="42">
        <v>83</v>
      </c>
      <c r="M39" s="42">
        <v>83</v>
      </c>
      <c r="N39" s="42">
        <v>83</v>
      </c>
      <c r="O39" s="42">
        <v>83</v>
      </c>
      <c r="P39" s="42">
        <v>83</v>
      </c>
      <c r="Q39" s="42">
        <v>83</v>
      </c>
      <c r="R39" s="42">
        <v>83</v>
      </c>
      <c r="S39" s="42">
        <v>83</v>
      </c>
      <c r="T39" s="42">
        <v>87</v>
      </c>
      <c r="U39" s="42">
        <v>0</v>
      </c>
      <c r="V39" s="41">
        <f t="shared" si="11"/>
        <v>1000</v>
      </c>
      <c r="W39" s="41">
        <f t="shared" si="2"/>
        <v>0</v>
      </c>
      <c r="AA39" s="20"/>
      <c r="AB39" s="20"/>
      <c r="AC39" s="20"/>
      <c r="AD39" s="20"/>
      <c r="AE39" s="20"/>
      <c r="AF39" s="20"/>
      <c r="AG39" s="46" t="s">
        <v>189</v>
      </c>
      <c r="AH39" s="47"/>
      <c r="AI39" s="78" t="e">
        <f>AA33/AE35</f>
        <v>#DIV/0!</v>
      </c>
      <c r="AK39" s="25" t="s">
        <v>85</v>
      </c>
      <c r="AL39" s="26"/>
      <c r="AM39" s="58">
        <f>SUM(AM33:AM38)</f>
        <v>0</v>
      </c>
      <c r="AN39" s="58">
        <f>SUM(AN33:AN38)</f>
        <v>26000</v>
      </c>
      <c r="AO39" s="58"/>
      <c r="AP39" s="58">
        <f>SUM(AP33:AP38)</f>
        <v>143100</v>
      </c>
      <c r="AQ39" s="24"/>
      <c r="AR39" s="24"/>
      <c r="AS39" s="24"/>
      <c r="AT39" s="24"/>
      <c r="AU39" s="24"/>
      <c r="AV39" s="24"/>
      <c r="AW39" s="24"/>
    </row>
    <row r="40" spans="1:49" s="19" customFormat="1" ht="9.75" customHeight="1">
      <c r="A40" s="37" t="s">
        <v>190</v>
      </c>
      <c r="B40" s="38"/>
      <c r="C40" s="39" t="s">
        <v>191</v>
      </c>
      <c r="D40" s="40">
        <v>1500</v>
      </c>
      <c r="E40" s="40">
        <v>18</v>
      </c>
      <c r="F40" s="41">
        <f t="shared" si="19"/>
        <v>270</v>
      </c>
      <c r="G40" s="20"/>
      <c r="H40" s="42">
        <v>0</v>
      </c>
      <c r="I40" s="42">
        <v>125</v>
      </c>
      <c r="J40" s="42">
        <v>125</v>
      </c>
      <c r="K40" s="42">
        <v>125</v>
      </c>
      <c r="L40" s="42">
        <v>125</v>
      </c>
      <c r="M40" s="42">
        <v>125</v>
      </c>
      <c r="N40" s="42">
        <v>125</v>
      </c>
      <c r="O40" s="42">
        <v>125</v>
      </c>
      <c r="P40" s="42">
        <v>125</v>
      </c>
      <c r="Q40" s="42">
        <v>125</v>
      </c>
      <c r="R40" s="42">
        <v>125</v>
      </c>
      <c r="S40" s="42">
        <v>125</v>
      </c>
      <c r="T40" s="42">
        <v>125</v>
      </c>
      <c r="U40" s="42">
        <v>0</v>
      </c>
      <c r="V40" s="41">
        <f t="shared" si="11"/>
        <v>1500</v>
      </c>
      <c r="W40" s="41">
        <f t="shared" si="2"/>
        <v>0</v>
      </c>
      <c r="AA40" s="20"/>
      <c r="AB40" s="20"/>
      <c r="AC40" s="20"/>
      <c r="AD40" s="20"/>
      <c r="AE40" s="20"/>
      <c r="AF40" s="20"/>
      <c r="AG40" s="52" t="s">
        <v>192</v>
      </c>
      <c r="AH40" s="53"/>
      <c r="AI40" s="79">
        <f>AE34/AE30</f>
        <v>0</v>
      </c>
      <c r="AK40" s="25" t="s">
        <v>91</v>
      </c>
      <c r="AL40" s="60"/>
      <c r="AM40" s="61"/>
      <c r="AN40" s="61"/>
      <c r="AO40" s="61"/>
      <c r="AP40" s="61"/>
      <c r="AQ40" s="20"/>
      <c r="AR40" s="20"/>
      <c r="AS40" s="20"/>
      <c r="AT40" s="20"/>
      <c r="AU40" s="20"/>
      <c r="AV40" s="20"/>
      <c r="AW40" s="20"/>
    </row>
    <row r="41" spans="1:49" s="19" customFormat="1" ht="9.75" customHeight="1">
      <c r="A41" s="37" t="s">
        <v>193</v>
      </c>
      <c r="B41" s="38"/>
      <c r="C41" s="39" t="s">
        <v>194</v>
      </c>
      <c r="D41" s="40">
        <v>3000</v>
      </c>
      <c r="E41" s="40">
        <v>18</v>
      </c>
      <c r="F41" s="41">
        <f t="shared" si="19"/>
        <v>540</v>
      </c>
      <c r="G41" s="20"/>
      <c r="H41" s="42">
        <v>0</v>
      </c>
      <c r="I41" s="42">
        <v>250</v>
      </c>
      <c r="J41" s="42">
        <v>250</v>
      </c>
      <c r="K41" s="42">
        <v>250</v>
      </c>
      <c r="L41" s="42">
        <v>250</v>
      </c>
      <c r="M41" s="42">
        <v>250</v>
      </c>
      <c r="N41" s="42">
        <v>250</v>
      </c>
      <c r="O41" s="42">
        <v>250</v>
      </c>
      <c r="P41" s="42">
        <v>250</v>
      </c>
      <c r="Q41" s="42">
        <v>250</v>
      </c>
      <c r="R41" s="42">
        <v>250</v>
      </c>
      <c r="S41" s="42">
        <v>250</v>
      </c>
      <c r="T41" s="42">
        <v>250</v>
      </c>
      <c r="U41" s="42">
        <v>0</v>
      </c>
      <c r="V41" s="41">
        <f t="shared" si="11"/>
        <v>3000</v>
      </c>
      <c r="W41" s="41">
        <f t="shared" si="2"/>
        <v>0</v>
      </c>
      <c r="AA41" s="20"/>
      <c r="AB41" s="20"/>
      <c r="AC41" s="20"/>
      <c r="AD41" s="20"/>
      <c r="AE41" s="20"/>
      <c r="AF41" s="20"/>
      <c r="AG41" s="52" t="s">
        <v>195</v>
      </c>
      <c r="AH41" s="53"/>
      <c r="AI41" s="79">
        <f>AI24/AI9</f>
        <v>0.00255</v>
      </c>
      <c r="AK41" s="49" t="s">
        <v>96</v>
      </c>
      <c r="AM41" s="50">
        <f>S6+S7+S9+S10+S12+S13</f>
        <v>0</v>
      </c>
      <c r="AN41" s="50">
        <f>T6+T7+T9+T10+T12+T13</f>
        <v>0</v>
      </c>
      <c r="AO41" s="54"/>
      <c r="AP41" s="80">
        <f aca="true" t="shared" si="22" ref="AP41:AP49">SUM(AM17:AW17)+AM41+AN41+AO41</f>
        <v>26200</v>
      </c>
      <c r="AQ41" s="20"/>
      <c r="AR41" s="20"/>
      <c r="AS41" s="20"/>
      <c r="AT41" s="20"/>
      <c r="AU41" s="20"/>
      <c r="AV41" s="20"/>
      <c r="AW41" s="20"/>
    </row>
    <row r="42" spans="1:49" s="19" customFormat="1" ht="9.75" customHeight="1">
      <c r="A42" s="37" t="s">
        <v>196</v>
      </c>
      <c r="B42" s="38"/>
      <c r="C42" s="39" t="s">
        <v>197</v>
      </c>
      <c r="D42" s="40">
        <v>3500</v>
      </c>
      <c r="E42" s="40">
        <v>18</v>
      </c>
      <c r="F42" s="41">
        <f t="shared" si="19"/>
        <v>630</v>
      </c>
      <c r="G42" s="20"/>
      <c r="H42" s="42">
        <v>0</v>
      </c>
      <c r="I42" s="42">
        <v>291</v>
      </c>
      <c r="J42" s="42">
        <v>291</v>
      </c>
      <c r="K42" s="42">
        <v>291</v>
      </c>
      <c r="L42" s="42">
        <v>291</v>
      </c>
      <c r="M42" s="42">
        <v>291</v>
      </c>
      <c r="N42" s="42">
        <v>291</v>
      </c>
      <c r="O42" s="42">
        <v>291</v>
      </c>
      <c r="P42" s="42">
        <v>291</v>
      </c>
      <c r="Q42" s="42">
        <v>291</v>
      </c>
      <c r="R42" s="42">
        <v>291</v>
      </c>
      <c r="S42" s="42">
        <v>291</v>
      </c>
      <c r="T42" s="42">
        <v>299</v>
      </c>
      <c r="U42" s="42">
        <v>0</v>
      </c>
      <c r="V42" s="41">
        <f t="shared" si="11"/>
        <v>3500</v>
      </c>
      <c r="W42" s="41">
        <f t="shared" si="2"/>
        <v>0</v>
      </c>
      <c r="AA42" s="20"/>
      <c r="AB42" s="20"/>
      <c r="AC42" s="20"/>
      <c r="AD42" s="20"/>
      <c r="AE42" s="20"/>
      <c r="AF42" s="20"/>
      <c r="AG42" s="55" t="s">
        <v>198</v>
      </c>
      <c r="AH42" s="56"/>
      <c r="AI42" s="81">
        <f>AI31/AE31</f>
        <v>0.3698198198198198</v>
      </c>
      <c r="AK42" s="49" t="s">
        <v>101</v>
      </c>
      <c r="AM42" s="51">
        <f>S15+S16</f>
        <v>0</v>
      </c>
      <c r="AN42" s="51">
        <f>T15+T16</f>
        <v>0</v>
      </c>
      <c r="AO42" s="54"/>
      <c r="AP42" s="41">
        <f t="shared" si="22"/>
        <v>5000</v>
      </c>
      <c r="AQ42" s="20"/>
      <c r="AR42" s="20"/>
      <c r="AS42" s="20"/>
      <c r="AT42" s="20"/>
      <c r="AU42" s="20"/>
      <c r="AV42" s="20"/>
      <c r="AW42" s="20"/>
    </row>
    <row r="43" spans="1:49" s="19" customFormat="1" ht="9.75" customHeight="1">
      <c r="A43" s="37" t="s">
        <v>199</v>
      </c>
      <c r="B43" s="38"/>
      <c r="C43" s="39" t="s">
        <v>200</v>
      </c>
      <c r="D43" s="40">
        <v>1200</v>
      </c>
      <c r="E43" s="62"/>
      <c r="F43" s="41"/>
      <c r="G43" s="20"/>
      <c r="H43" s="42">
        <v>1200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1">
        <f t="shared" si="11"/>
        <v>1200</v>
      </c>
      <c r="W43" s="41">
        <f t="shared" si="2"/>
        <v>0</v>
      </c>
      <c r="AA43" s="20"/>
      <c r="AB43" s="20"/>
      <c r="AC43" s="20"/>
      <c r="AD43" s="20"/>
      <c r="AE43" s="20"/>
      <c r="AF43" s="20"/>
      <c r="AG43" s="20"/>
      <c r="AH43" s="20"/>
      <c r="AI43" s="20"/>
      <c r="AK43" s="49" t="s">
        <v>106</v>
      </c>
      <c r="AM43" s="51">
        <f>S17</f>
        <v>0</v>
      </c>
      <c r="AN43" s="51">
        <f>T17</f>
        <v>0</v>
      </c>
      <c r="AO43" s="54"/>
      <c r="AP43" s="41">
        <f t="shared" si="22"/>
        <v>1300</v>
      </c>
      <c r="AQ43" s="20"/>
      <c r="AR43" s="20"/>
      <c r="AS43" s="20"/>
      <c r="AT43" s="20"/>
      <c r="AU43" s="20"/>
      <c r="AV43" s="20"/>
      <c r="AW43" s="20"/>
    </row>
    <row r="44" spans="1:49" s="19" customFormat="1" ht="9.75" customHeight="1">
      <c r="A44" s="37" t="s">
        <v>201</v>
      </c>
      <c r="B44" s="38"/>
      <c r="C44" s="39" t="s">
        <v>202</v>
      </c>
      <c r="D44" s="40">
        <v>1000</v>
      </c>
      <c r="E44" s="40">
        <v>18</v>
      </c>
      <c r="F44" s="41">
        <f>D44*E44%</f>
        <v>180</v>
      </c>
      <c r="G44" s="20"/>
      <c r="H44" s="42">
        <v>1000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1">
        <f t="shared" si="11"/>
        <v>1000</v>
      </c>
      <c r="W44" s="41">
        <f t="shared" si="2"/>
        <v>0</v>
      </c>
      <c r="AA44" s="20"/>
      <c r="AK44" s="49" t="s">
        <v>111</v>
      </c>
      <c r="AM44" s="51">
        <f>S20+S21+S19</f>
        <v>0</v>
      </c>
      <c r="AN44" s="51">
        <f>T20+T21+T19</f>
        <v>0</v>
      </c>
      <c r="AO44" s="54"/>
      <c r="AP44" s="41">
        <f t="shared" si="22"/>
        <v>0</v>
      </c>
      <c r="AQ44" s="20"/>
      <c r="AR44" s="20"/>
      <c r="AS44" s="20"/>
      <c r="AT44" s="20"/>
      <c r="AU44" s="20"/>
      <c r="AV44" s="20"/>
      <c r="AW44" s="20"/>
    </row>
    <row r="45" spans="1:49" s="19" customFormat="1" ht="9.75" customHeight="1">
      <c r="A45" s="37" t="s">
        <v>203</v>
      </c>
      <c r="B45" s="38"/>
      <c r="C45" s="39" t="s">
        <v>204</v>
      </c>
      <c r="D45" s="40">
        <v>1500</v>
      </c>
      <c r="E45" s="40">
        <v>18</v>
      </c>
      <c r="F45" s="41">
        <f>D45*E45%</f>
        <v>270</v>
      </c>
      <c r="G45" s="20"/>
      <c r="H45" s="42">
        <v>0</v>
      </c>
      <c r="I45" s="42">
        <v>0</v>
      </c>
      <c r="J45" s="42">
        <v>250</v>
      </c>
      <c r="K45" s="42">
        <v>0</v>
      </c>
      <c r="L45" s="42">
        <v>250</v>
      </c>
      <c r="M45" s="42">
        <v>0</v>
      </c>
      <c r="N45" s="42">
        <v>250</v>
      </c>
      <c r="O45" s="42">
        <v>0</v>
      </c>
      <c r="P45" s="42">
        <v>250</v>
      </c>
      <c r="Q45" s="42">
        <v>0</v>
      </c>
      <c r="R45" s="42">
        <v>250</v>
      </c>
      <c r="S45" s="42">
        <v>0</v>
      </c>
      <c r="T45" s="42">
        <v>250</v>
      </c>
      <c r="U45" s="42">
        <v>0</v>
      </c>
      <c r="V45" s="41">
        <f t="shared" si="11"/>
        <v>1500</v>
      </c>
      <c r="W45" s="41">
        <f t="shared" si="2"/>
        <v>0</v>
      </c>
      <c r="AA45" s="20"/>
      <c r="AK45" s="49" t="s">
        <v>116</v>
      </c>
      <c r="AM45" s="51">
        <f>S55</f>
        <v>0</v>
      </c>
      <c r="AN45" s="51">
        <f>T55</f>
        <v>0</v>
      </c>
      <c r="AO45" s="54"/>
      <c r="AP45" s="41">
        <f t="shared" si="22"/>
        <v>0</v>
      </c>
      <c r="AQ45" s="20"/>
      <c r="AR45" s="20"/>
      <c r="AS45" s="20"/>
      <c r="AT45" s="20"/>
      <c r="AU45" s="20"/>
      <c r="AV45" s="20"/>
      <c r="AW45" s="20"/>
    </row>
    <row r="46" spans="1:49" s="19" customFormat="1" ht="9.75" customHeight="1">
      <c r="A46" s="37" t="s">
        <v>205</v>
      </c>
      <c r="B46" s="38"/>
      <c r="C46" s="39" t="s">
        <v>206</v>
      </c>
      <c r="D46" s="40">
        <v>2500</v>
      </c>
      <c r="E46" s="40">
        <v>18</v>
      </c>
      <c r="F46" s="41">
        <f>D46*E46%</f>
        <v>450</v>
      </c>
      <c r="G46" s="20"/>
      <c r="H46" s="42">
        <v>0</v>
      </c>
      <c r="I46" s="42">
        <v>208</v>
      </c>
      <c r="J46" s="42">
        <v>208</v>
      </c>
      <c r="K46" s="42">
        <v>208</v>
      </c>
      <c r="L46" s="42">
        <v>208</v>
      </c>
      <c r="M46" s="42">
        <v>208</v>
      </c>
      <c r="N46" s="42">
        <v>208</v>
      </c>
      <c r="O46" s="42">
        <v>208</v>
      </c>
      <c r="P46" s="42">
        <v>208</v>
      </c>
      <c r="Q46" s="42">
        <v>208</v>
      </c>
      <c r="R46" s="42">
        <v>208</v>
      </c>
      <c r="S46" s="42">
        <v>208</v>
      </c>
      <c r="T46" s="42">
        <v>212</v>
      </c>
      <c r="U46" s="42">
        <v>0</v>
      </c>
      <c r="V46" s="41">
        <f t="shared" si="11"/>
        <v>2500</v>
      </c>
      <c r="W46" s="41">
        <f t="shared" si="2"/>
        <v>0</v>
      </c>
      <c r="AA46" s="20"/>
      <c r="AK46" s="49" t="s">
        <v>120</v>
      </c>
      <c r="AM46" s="51">
        <f>SUM(S33:S37)</f>
        <v>0</v>
      </c>
      <c r="AN46" s="51">
        <f>SUM(T33:T37)</f>
        <v>0</v>
      </c>
      <c r="AO46" s="54"/>
      <c r="AP46" s="41">
        <f t="shared" si="22"/>
        <v>0</v>
      </c>
      <c r="AQ46" s="20"/>
      <c r="AR46" s="20"/>
      <c r="AS46" s="20"/>
      <c r="AT46" s="20"/>
      <c r="AU46" s="20"/>
      <c r="AV46" s="20"/>
      <c r="AW46" s="20"/>
    </row>
    <row r="47" spans="1:49" s="19" customFormat="1" ht="9.75" customHeight="1">
      <c r="A47" s="37" t="s">
        <v>207</v>
      </c>
      <c r="B47" s="38"/>
      <c r="C47" s="39" t="s">
        <v>208</v>
      </c>
      <c r="D47" s="40">
        <v>300</v>
      </c>
      <c r="E47" s="40">
        <v>18</v>
      </c>
      <c r="F47" s="41">
        <f>D47*E47%</f>
        <v>54</v>
      </c>
      <c r="G47" s="20"/>
      <c r="H47" s="42">
        <v>300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1">
        <f t="shared" si="11"/>
        <v>300</v>
      </c>
      <c r="W47" s="41">
        <f t="shared" si="2"/>
        <v>0</v>
      </c>
      <c r="AA47" s="20"/>
      <c r="AK47" s="49" t="s">
        <v>124</v>
      </c>
      <c r="AM47" s="51">
        <f>S51+S52</f>
        <v>5000</v>
      </c>
      <c r="AN47" s="51">
        <f>T51+T52</f>
        <v>9000</v>
      </c>
      <c r="AO47" s="54"/>
      <c r="AP47" s="41">
        <f t="shared" si="22"/>
        <v>68000</v>
      </c>
      <c r="AQ47" s="20"/>
      <c r="AR47" s="20"/>
      <c r="AS47" s="20"/>
      <c r="AT47" s="20"/>
      <c r="AU47" s="20"/>
      <c r="AV47" s="20"/>
      <c r="AW47" s="20"/>
    </row>
    <row r="48" spans="1:49" s="19" customFormat="1" ht="9.75" customHeight="1">
      <c r="A48" s="37" t="s">
        <v>209</v>
      </c>
      <c r="B48" s="38"/>
      <c r="C48" s="39" t="s">
        <v>210</v>
      </c>
      <c r="D48" s="40">
        <v>300</v>
      </c>
      <c r="E48" s="62"/>
      <c r="F48" s="41"/>
      <c r="G48" s="20"/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300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1">
        <f t="shared" si="11"/>
        <v>300</v>
      </c>
      <c r="W48" s="41">
        <f t="shared" si="2"/>
        <v>0</v>
      </c>
      <c r="AA48" s="20"/>
      <c r="AK48" s="49" t="s">
        <v>128</v>
      </c>
      <c r="AM48" s="51">
        <f>S50+S56</f>
        <v>0</v>
      </c>
      <c r="AN48" s="51">
        <f>T50+T56</f>
        <v>255</v>
      </c>
      <c r="AO48" s="54"/>
      <c r="AP48" s="41">
        <f t="shared" si="22"/>
        <v>255</v>
      </c>
      <c r="AQ48" s="20"/>
      <c r="AR48" s="20"/>
      <c r="AS48" s="20"/>
      <c r="AT48" s="20"/>
      <c r="AU48" s="20"/>
      <c r="AV48" s="20"/>
      <c r="AW48" s="20"/>
    </row>
    <row r="49" spans="1:49" s="19" customFormat="1" ht="9.75" customHeight="1">
      <c r="A49" s="37" t="s">
        <v>211</v>
      </c>
      <c r="B49" s="38"/>
      <c r="C49" s="39" t="s">
        <v>212</v>
      </c>
      <c r="D49" s="40">
        <v>0</v>
      </c>
      <c r="E49" s="40">
        <v>18</v>
      </c>
      <c r="F49" s="41">
        <f>D49*E49%</f>
        <v>0</v>
      </c>
      <c r="G49" s="20"/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1">
        <f t="shared" si="11"/>
        <v>0</v>
      </c>
      <c r="W49" s="41">
        <f t="shared" si="2"/>
        <v>0</v>
      </c>
      <c r="AA49" s="20"/>
      <c r="AK49" s="49" t="s">
        <v>132</v>
      </c>
      <c r="AM49" s="51">
        <f>S8+S11+S14+SUM(S38:S49)+S53</f>
        <v>1507</v>
      </c>
      <c r="AN49" s="51">
        <f>T8+T11+T14+SUM(T38:T49)+T53</f>
        <v>1773</v>
      </c>
      <c r="AO49" s="54"/>
      <c r="AP49" s="41">
        <f t="shared" si="22"/>
        <v>22400</v>
      </c>
      <c r="AQ49" s="20"/>
      <c r="AR49" s="20"/>
      <c r="AS49" s="20"/>
      <c r="AT49" s="20"/>
      <c r="AU49" s="20"/>
      <c r="AV49" s="20"/>
      <c r="AW49" s="20"/>
    </row>
    <row r="50" spans="1:49" s="19" customFormat="1" ht="9.75" customHeight="1">
      <c r="A50" s="37" t="s">
        <v>213</v>
      </c>
      <c r="B50" s="38"/>
      <c r="C50" s="39" t="s">
        <v>214</v>
      </c>
      <c r="D50" s="40">
        <v>255</v>
      </c>
      <c r="E50" s="62"/>
      <c r="F50" s="41"/>
      <c r="G50" s="20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255</v>
      </c>
      <c r="U50" s="42">
        <v>0</v>
      </c>
      <c r="V50" s="41">
        <v>255</v>
      </c>
      <c r="W50" s="41">
        <f t="shared" si="2"/>
        <v>0</v>
      </c>
      <c r="AA50" s="20"/>
      <c r="AK50" s="49" t="s">
        <v>136</v>
      </c>
      <c r="AM50" s="51">
        <f>S6*E6%+S7*E7%+S8*E8%+S9*E9%+S10*E10%+S11*E11%+S12*E12%+S13*E13%+S14*E14%+S15*E15%+S16*E16%+S19*E19%+S20*E20%+S21*E21%+S33*E33%+S34*E34%+S35*E35%+S36*E36%+S37*E37%+S38*E38%+S39*E39%+S40*E40%+S41*E41%+S42*E42%+S44*E44%+S45*E45%+S46*E46%+S47*E47%+S49*E49%+S53*E53%</f>
        <v>256.32</v>
      </c>
      <c r="AN50" s="51">
        <f>T6*E6%+T7*E7%+T8*E8%+T9*E9%+T10*E10%+T11*E11%+T12*E12%+T13*E13%+T14*E14%+T15*E15%+T16*E16%+T19*E19%+T20*E20%+T21*E21%+T33*E33%+T34*E34%+T35*E35%+T36*E36%+T37*E37%+T38*E38%+T39*E39%+T40*E40%+T41*E41%+T42*E42%+T44*E44%+T45*E45%+T46*E46%+T47*E47%+T49*E49%+T53*E53%</f>
        <v>303.48</v>
      </c>
      <c r="AO50" s="54"/>
      <c r="AP50" s="41">
        <f>SUM(AM26:AW26)+AM50+AN50+AO50</f>
        <v>9197.999999999996</v>
      </c>
      <c r="AQ50" s="20"/>
      <c r="AR50" s="20"/>
      <c r="AS50" s="20"/>
      <c r="AT50" s="20"/>
      <c r="AU50" s="20"/>
      <c r="AV50" s="20"/>
      <c r="AW50" s="20"/>
    </row>
    <row r="51" spans="1:49" s="19" customFormat="1" ht="9.75" customHeight="1">
      <c r="A51" s="37" t="s">
        <v>215</v>
      </c>
      <c r="B51" s="38"/>
      <c r="C51" s="39" t="s">
        <v>216</v>
      </c>
      <c r="D51" s="40">
        <v>68000</v>
      </c>
      <c r="E51" s="62"/>
      <c r="F51" s="41"/>
      <c r="G51" s="20"/>
      <c r="H51" s="42">
        <v>0</v>
      </c>
      <c r="I51" s="42">
        <v>5000</v>
      </c>
      <c r="J51" s="42">
        <v>5000</v>
      </c>
      <c r="K51" s="42">
        <v>5000</v>
      </c>
      <c r="L51" s="42">
        <v>5000</v>
      </c>
      <c r="M51" s="42">
        <v>5000</v>
      </c>
      <c r="N51" s="42">
        <v>9000</v>
      </c>
      <c r="O51" s="42">
        <v>5000</v>
      </c>
      <c r="P51" s="42">
        <v>5000</v>
      </c>
      <c r="Q51" s="42">
        <v>5000</v>
      </c>
      <c r="R51" s="42">
        <v>5000</v>
      </c>
      <c r="S51" s="42">
        <v>5000</v>
      </c>
      <c r="T51" s="42">
        <v>9000</v>
      </c>
      <c r="U51" s="42">
        <v>0</v>
      </c>
      <c r="V51" s="41">
        <f t="shared" si="11"/>
        <v>68000</v>
      </c>
      <c r="W51" s="41">
        <f t="shared" si="2"/>
        <v>0</v>
      </c>
      <c r="AA51" s="20"/>
      <c r="AK51" s="49" t="s">
        <v>140</v>
      </c>
      <c r="AM51" s="51"/>
      <c r="AN51" s="51">
        <f>AW13+AM37+AN37-AW26-AM50-AN50-AV28</f>
        <v>-5197.999999999999</v>
      </c>
      <c r="AO51" s="54"/>
      <c r="AP51" s="41">
        <f>AN51+AN52+AP27+AP28+AS27+AS28+AV27+AV28</f>
        <v>0</v>
      </c>
      <c r="AQ51" s="20"/>
      <c r="AR51" s="20"/>
      <c r="AS51" s="20"/>
      <c r="AT51" s="20"/>
      <c r="AU51" s="20"/>
      <c r="AV51" s="20"/>
      <c r="AW51" s="20"/>
    </row>
    <row r="52" spans="1:49" s="19" customFormat="1" ht="9.75" customHeight="1">
      <c r="A52" s="37" t="s">
        <v>217</v>
      </c>
      <c r="B52" s="38"/>
      <c r="C52" s="39" t="s">
        <v>218</v>
      </c>
      <c r="D52" s="40">
        <v>0</v>
      </c>
      <c r="E52" s="62"/>
      <c r="F52" s="41"/>
      <c r="G52" s="20"/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1">
        <f t="shared" si="11"/>
        <v>0</v>
      </c>
      <c r="W52" s="41">
        <f t="shared" si="2"/>
        <v>0</v>
      </c>
      <c r="AA52" s="20"/>
      <c r="AK52" s="49"/>
      <c r="AM52" s="54"/>
      <c r="AN52" s="54">
        <f>IF(AN51&lt;0,-AN51,0)</f>
        <v>5197.999999999999</v>
      </c>
      <c r="AO52" s="54"/>
      <c r="AP52" s="54"/>
      <c r="AQ52" s="20"/>
      <c r="AR52" s="20"/>
      <c r="AS52" s="20"/>
      <c r="AT52" s="20"/>
      <c r="AU52" s="20"/>
      <c r="AV52" s="20"/>
      <c r="AW52" s="20"/>
    </row>
    <row r="53" spans="1:49" s="19" customFormat="1" ht="9.75" customHeight="1">
      <c r="A53" s="37" t="s">
        <v>219</v>
      </c>
      <c r="B53" s="38"/>
      <c r="C53" s="39" t="s">
        <v>220</v>
      </c>
      <c r="D53" s="40">
        <v>3000</v>
      </c>
      <c r="E53" s="40">
        <v>18</v>
      </c>
      <c r="F53" s="41">
        <f>D53*E53%</f>
        <v>540</v>
      </c>
      <c r="G53" s="20"/>
      <c r="H53" s="42">
        <v>0</v>
      </c>
      <c r="I53" s="42">
        <v>250</v>
      </c>
      <c r="J53" s="42">
        <v>250</v>
      </c>
      <c r="K53" s="42">
        <v>250</v>
      </c>
      <c r="L53" s="42">
        <v>250</v>
      </c>
      <c r="M53" s="42">
        <v>250</v>
      </c>
      <c r="N53" s="42">
        <v>250</v>
      </c>
      <c r="O53" s="42">
        <v>250</v>
      </c>
      <c r="P53" s="42">
        <v>250</v>
      </c>
      <c r="Q53" s="42">
        <v>250</v>
      </c>
      <c r="R53" s="42">
        <v>250</v>
      </c>
      <c r="S53" s="42">
        <v>250</v>
      </c>
      <c r="T53" s="42">
        <v>250</v>
      </c>
      <c r="U53" s="42">
        <v>0</v>
      </c>
      <c r="V53" s="41">
        <f t="shared" si="11"/>
        <v>3000</v>
      </c>
      <c r="W53" s="41">
        <f t="shared" si="2"/>
        <v>0</v>
      </c>
      <c r="AA53" s="20"/>
      <c r="AK53" s="25" t="s">
        <v>149</v>
      </c>
      <c r="AL53" s="26"/>
      <c r="AM53" s="58">
        <f>SUM(AM41:AM52)</f>
        <v>6763.32</v>
      </c>
      <c r="AN53" s="58">
        <f>SUM(AN41:AN52)</f>
        <v>11331.48</v>
      </c>
      <c r="AO53" s="58"/>
      <c r="AP53" s="58">
        <f>SUM(AP41:AP52)</f>
        <v>132353</v>
      </c>
      <c r="AQ53" s="24"/>
      <c r="AR53" s="24"/>
      <c r="AS53" s="24"/>
      <c r="AT53" s="24"/>
      <c r="AU53" s="24"/>
      <c r="AV53" s="24"/>
      <c r="AW53" s="24"/>
    </row>
    <row r="54" spans="1:49" s="19" customFormat="1" ht="9.75" customHeight="1">
      <c r="A54" s="37" t="s">
        <v>221</v>
      </c>
      <c r="B54" s="38"/>
      <c r="C54" s="39" t="s">
        <v>222</v>
      </c>
      <c r="D54" s="40">
        <v>5240</v>
      </c>
      <c r="E54" s="62"/>
      <c r="F54" s="41"/>
      <c r="G54" s="2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41"/>
      <c r="W54" s="41"/>
      <c r="AA54" s="20"/>
      <c r="AK54" s="25" t="s">
        <v>223</v>
      </c>
      <c r="AL54" s="60"/>
      <c r="AM54" s="58">
        <f>AW30+AM39-AM53</f>
        <v>-3921.519999999997</v>
      </c>
      <c r="AN54" s="58">
        <f>AM54+AN39-AN53</f>
        <v>10747.000000000004</v>
      </c>
      <c r="AO54" s="58"/>
      <c r="AP54" s="58">
        <f>AP39-AP53</f>
        <v>10747</v>
      </c>
      <c r="AQ54" s="20"/>
      <c r="AR54" s="20"/>
      <c r="AS54" s="20"/>
      <c r="AT54" s="20"/>
      <c r="AU54" s="20"/>
      <c r="AV54" s="20"/>
      <c r="AW54" s="20"/>
    </row>
    <row r="55" spans="1:39" s="19" customFormat="1" ht="9.75" customHeight="1">
      <c r="A55" s="37" t="s">
        <v>224</v>
      </c>
      <c r="B55" s="38"/>
      <c r="C55" s="39"/>
      <c r="D55" s="40">
        <v>0</v>
      </c>
      <c r="E55" s="62"/>
      <c r="F55" s="41"/>
      <c r="G55" s="20"/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3"/>
      <c r="V55" s="72">
        <f t="shared" si="11"/>
        <v>0</v>
      </c>
      <c r="W55" s="72">
        <f>V55-D55</f>
        <v>0</v>
      </c>
      <c r="AA55" s="20"/>
      <c r="AM55" s="20"/>
    </row>
    <row r="56" spans="1:39" s="19" customFormat="1" ht="9.75" customHeight="1">
      <c r="A56" s="64" t="s">
        <v>225</v>
      </c>
      <c r="B56" s="65"/>
      <c r="C56" s="84"/>
      <c r="D56" s="85">
        <v>0</v>
      </c>
      <c r="E56" s="57"/>
      <c r="F56" s="57"/>
      <c r="G56" s="20"/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51"/>
      <c r="V56" s="41">
        <f t="shared" si="11"/>
        <v>0</v>
      </c>
      <c r="W56" s="41">
        <f>V56-D56</f>
        <v>0</v>
      </c>
      <c r="AA56" s="20"/>
      <c r="AM56" s="20"/>
    </row>
    <row r="57" spans="3:39" s="87" customFormat="1" ht="15">
      <c r="C57" s="88"/>
      <c r="L57" s="10"/>
      <c r="N57" s="10"/>
      <c r="P57" s="10"/>
      <c r="Q57" s="10"/>
      <c r="R57" s="10"/>
      <c r="S57" s="10"/>
      <c r="T57" s="10"/>
      <c r="U57" s="10"/>
      <c r="V57" s="10"/>
      <c r="W57" s="10"/>
      <c r="AA57" s="11"/>
      <c r="AM57" s="11"/>
    </row>
    <row r="64" spans="3:39" s="4" customFormat="1" ht="15">
      <c r="C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A64" s="6"/>
      <c r="AM64" s="6"/>
    </row>
    <row r="87" ht="15">
      <c r="L87" s="89"/>
    </row>
    <row r="88" ht="15">
      <c r="L88" s="90"/>
    </row>
    <row r="89" ht="15">
      <c r="L89" s="89"/>
    </row>
    <row r="90" ht="15">
      <c r="L90" s="90"/>
    </row>
    <row r="114" spans="3:39" s="4" customFormat="1" ht="15">
      <c r="C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AA114" s="6"/>
      <c r="AM114" s="6"/>
    </row>
    <row r="119" spans="3:39" s="4" customFormat="1" ht="15">
      <c r="C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AA119" s="6"/>
      <c r="AM119" s="6"/>
    </row>
    <row r="126" spans="3:39" s="4" customFormat="1" ht="15">
      <c r="C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AA126" s="6"/>
      <c r="AM126" s="6"/>
    </row>
    <row r="150" spans="3:39" s="4" customFormat="1" ht="15">
      <c r="C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AA150" s="6"/>
      <c r="AM150" s="6"/>
    </row>
    <row r="164" spans="3:39" s="4" customFormat="1" ht="15">
      <c r="C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AA164" s="6"/>
      <c r="AM164" s="6"/>
    </row>
  </sheetData>
  <mergeCells count="4">
    <mergeCell ref="A3:F4"/>
    <mergeCell ref="H3:N4"/>
    <mergeCell ref="Y29:AA29"/>
    <mergeCell ref="AC29:AE29"/>
  </mergeCells>
  <printOptions/>
  <pageMargins left="0.47222222222222227" right="0.47222222222222227" top="0.19652777777777777" bottom="0.19652777777777777" header="0.5118055555555556" footer="0.5118055555555556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Formación</cp:lastModifiedBy>
  <cp:lastPrinted>2010-10-20T07:41:44Z</cp:lastPrinted>
  <dcterms:created xsi:type="dcterms:W3CDTF">2010-10-20T10:25:19Z</dcterms:created>
  <dcterms:modified xsi:type="dcterms:W3CDTF">2012-04-12T07:32:21Z</dcterms:modified>
  <cp:category/>
  <cp:version/>
  <cp:contentType/>
  <cp:contentStatus/>
</cp:coreProperties>
</file>