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5" yWindow="65461" windowWidth="19320" windowHeight="12120" activeTab="0"/>
  </bookViews>
  <sheets>
    <sheet name="Enrajols 1" sheetId="1" r:id="rId1"/>
  </sheets>
  <definedNames>
    <definedName name="_xlnm.Print_Area" localSheetId="0">'Enrajols 1'!$A$3:$AW$58</definedName>
  </definedNames>
  <calcPr fullCalcOnLoad="1"/>
</workbook>
</file>

<file path=xl/sharedStrings.xml><?xml version="1.0" encoding="utf-8"?>
<sst xmlns="http://schemas.openxmlformats.org/spreadsheetml/2006/main" count="279" uniqueCount="227">
  <si>
    <t>Coste de material 4.</t>
  </si>
  <si>
    <t xml:space="preserve"> C43</t>
  </si>
  <si>
    <t>Coste de material 5.</t>
  </si>
  <si>
    <t xml:space="preserve"> C44</t>
  </si>
  <si>
    <t>Trabajos otras empresas.</t>
  </si>
  <si>
    <t xml:space="preserve"> C50</t>
  </si>
  <si>
    <t>I+D, formación.</t>
  </si>
  <si>
    <t xml:space="preserve"> C51</t>
  </si>
  <si>
    <t>Reparaciones.</t>
  </si>
  <si>
    <t xml:space="preserve"> C52</t>
  </si>
  <si>
    <t>Servicios de profesionales.</t>
  </si>
  <si>
    <t xml:space="preserve"> C53</t>
  </si>
  <si>
    <t>Transportes.</t>
  </si>
  <si>
    <t xml:space="preserve"> C54</t>
  </si>
  <si>
    <t>Primas de seguros.</t>
  </si>
  <si>
    <t xml:space="preserve"> C55</t>
  </si>
  <si>
    <t>Publicidad y propaganda.</t>
  </si>
  <si>
    <t xml:space="preserve"> C56</t>
  </si>
  <si>
    <t>Suministros.</t>
  </si>
  <si>
    <t xml:space="preserve"> C57</t>
  </si>
  <si>
    <t>Comunicaciones.</t>
  </si>
  <si>
    <t xml:space="preserve"> C58</t>
  </si>
  <si>
    <t>Material de oficina.</t>
  </si>
  <si>
    <t xml:space="preserve"> C59</t>
  </si>
  <si>
    <t>Impuestos locales.</t>
  </si>
  <si>
    <t xml:space="preserve"> C60</t>
  </si>
  <si>
    <t>Otros arrendamientos.</t>
  </si>
  <si>
    <t xml:space="preserve"> C61</t>
  </si>
  <si>
    <t>Gastos financieros.</t>
  </si>
  <si>
    <t xml:space="preserve"> C62</t>
  </si>
  <si>
    <t>Salarios.</t>
  </si>
  <si>
    <t xml:space="preserve"> C63</t>
  </si>
  <si>
    <t>Seguridad social.</t>
  </si>
  <si>
    <t xml:space="preserve"> C64</t>
  </si>
  <si>
    <t>Otros gastos.</t>
  </si>
  <si>
    <t xml:space="preserve"> C65</t>
  </si>
  <si>
    <t>Amortización inmovilizado.</t>
  </si>
  <si>
    <t xml:space="preserve"> C66</t>
  </si>
  <si>
    <t>Amortizacion préstamos</t>
  </si>
  <si>
    <t>Intereses préstamos</t>
  </si>
  <si>
    <t>CONCEPTOS</t>
  </si>
  <si>
    <t>IMPORTES</t>
  </si>
  <si>
    <t>Valor del terreno:</t>
  </si>
  <si>
    <t>Capital social socios/as:</t>
  </si>
  <si>
    <t>TOTAL INGRESOS</t>
  </si>
  <si>
    <t>Valor de la construcción:</t>
  </si>
  <si>
    <t>Aportaciones asociados:</t>
  </si>
  <si>
    <t>Instalaciones:</t>
  </si>
  <si>
    <t>Subvenciones a capital:</t>
  </si>
  <si>
    <t>Materias primas:</t>
  </si>
  <si>
    <t>Maquinaria y equipos:</t>
  </si>
  <si>
    <t>Subvenciones explotación:</t>
  </si>
  <si>
    <t>Trabajos otras empresas:</t>
  </si>
  <si>
    <t>Mobiliario y ordenadores:</t>
  </si>
  <si>
    <t>Préstamos:</t>
  </si>
  <si>
    <t>I+D, formación:</t>
  </si>
  <si>
    <t>Elementos de transporte:</t>
  </si>
  <si>
    <t>Créditos:</t>
  </si>
  <si>
    <t>Reparaciones:</t>
  </si>
  <si>
    <t>Patentes y marcas:</t>
  </si>
  <si>
    <t>Servicios de profesionales:</t>
  </si>
  <si>
    <t>Otras inversiones:</t>
  </si>
  <si>
    <t>Transportes:</t>
  </si>
  <si>
    <t>Gastos constitución:</t>
  </si>
  <si>
    <t>Primas de seguros:</t>
  </si>
  <si>
    <t>Publicidad inicial:</t>
  </si>
  <si>
    <t>Publicidad y propaganda:</t>
  </si>
  <si>
    <t>Promoción inicial:</t>
  </si>
  <si>
    <t>Suministros:</t>
  </si>
  <si>
    <t>Pruebas iniciales:</t>
  </si>
  <si>
    <t>Comunicaciones:</t>
  </si>
  <si>
    <t>Activo circulante:</t>
  </si>
  <si>
    <t>Material de oficina:</t>
  </si>
  <si>
    <t>ENRAJOLS COOP. V.</t>
  </si>
  <si>
    <t>Impuestos locales:</t>
  </si>
  <si>
    <t>Arrendamientos:</t>
  </si>
  <si>
    <t>Gastos financieros:</t>
  </si>
  <si>
    <t>Salarios:</t>
  </si>
  <si>
    <t>Seguridad social:</t>
  </si>
  <si>
    <t>Otros gastos:</t>
  </si>
  <si>
    <t>Amortización inmovilizado:</t>
  </si>
  <si>
    <t xml:space="preserve">ACTIVO </t>
  </si>
  <si>
    <t>PASIVO</t>
  </si>
  <si>
    <t>TOTAL GASTOS</t>
  </si>
  <si>
    <t>ACTIVO FIJO.</t>
  </si>
  <si>
    <t>FONDOS PROPIOS</t>
  </si>
  <si>
    <t>Inmovilizado.</t>
  </si>
  <si>
    <t>Capital social:</t>
  </si>
  <si>
    <t>RESULTADO ACTIVIDAD</t>
  </si>
  <si>
    <t xml:space="preserve"> - Amortizaciones</t>
  </si>
  <si>
    <t>Pérdidas y ganancias:</t>
  </si>
  <si>
    <t>SUBVENCIONES EJERC</t>
  </si>
  <si>
    <t>ACTIVO CIRCULANTE.</t>
  </si>
  <si>
    <t>Subv. a capital:</t>
  </si>
  <si>
    <t>RESULTADO EJERCICIO</t>
  </si>
  <si>
    <t>Tesorería</t>
  </si>
  <si>
    <t>EXIGIBLE A LARGO PL.</t>
  </si>
  <si>
    <t>Otros</t>
  </si>
  <si>
    <t>EXIGIBLE A CORTO PL.</t>
  </si>
  <si>
    <t>CALCULO RATIOS</t>
  </si>
  <si>
    <t>TOTAL ACTIVO:</t>
  </si>
  <si>
    <t>TOTAL PASIVO:</t>
  </si>
  <si>
    <t>Ratio Tesoreria</t>
  </si>
  <si>
    <t>Ratio endeudamiento</t>
  </si>
  <si>
    <t>Ratio costes financieros</t>
  </si>
  <si>
    <t>Ratio rentabilidad</t>
  </si>
  <si>
    <t>ENTRADAS</t>
  </si>
  <si>
    <t>Préstamos y créditos:</t>
  </si>
  <si>
    <t>Subvenciones:</t>
  </si>
  <si>
    <t>Ingresos actividad:</t>
  </si>
  <si>
    <t>IVA repercutido:</t>
  </si>
  <si>
    <t>TOTAL ENTRADAS</t>
  </si>
  <si>
    <t>SALIDAS</t>
  </si>
  <si>
    <t>Inmovilizado material:</t>
  </si>
  <si>
    <t>Inmovilizado inmaterial:</t>
  </si>
  <si>
    <t>Gastos de constitución:</t>
  </si>
  <si>
    <t>Gastos iniciales:</t>
  </si>
  <si>
    <t>Pagos de préstamos:</t>
  </si>
  <si>
    <t>DOCUMENTO A6</t>
  </si>
  <si>
    <t>Compras de materias:</t>
  </si>
  <si>
    <t>Salarios y seguridad social:</t>
  </si>
  <si>
    <t>IVA soportado:</t>
  </si>
  <si>
    <t>Declaraciones de IVA:</t>
  </si>
  <si>
    <t>TOTAL SALIDAS</t>
  </si>
  <si>
    <t>TESORERIA FINAL</t>
  </si>
  <si>
    <t xml:space="preserve">  TOTALES</t>
  </si>
  <si>
    <t>TESORERÍA FINAL:</t>
  </si>
  <si>
    <t>CASILLA</t>
  </si>
  <si>
    <t>CONCEPTO</t>
  </si>
  <si>
    <t>PÁGINA: 1</t>
  </si>
  <si>
    <t>PÁGINA: 2</t>
  </si>
  <si>
    <t>PÁGINA: 3</t>
  </si>
  <si>
    <t>PÁGINA: 4</t>
  </si>
  <si>
    <t>HOJA DE ENTRADA DE DATOS DEL PLAN DE VIABILIDAD ECONÓMICA</t>
  </si>
  <si>
    <t>PROYECTO MEDEA. FEVECTA</t>
  </si>
  <si>
    <t>PLAN DE INVERSIÓN</t>
  </si>
  <si>
    <t>PLAN DE FINANCIACIÓN</t>
  </si>
  <si>
    <t>BALANCE PREVISTO A FINAL EJERCICIO</t>
  </si>
  <si>
    <t>CUADRO DE TESORERÍA PREVISTO</t>
  </si>
  <si>
    <t>TOTAL INVERSIÓN</t>
  </si>
  <si>
    <t>TOTAL FINANCIACIÓN</t>
  </si>
  <si>
    <t>EMPRESA:</t>
  </si>
  <si>
    <t>FECHA:</t>
  </si>
  <si>
    <t>1ª ENTRADA</t>
  </si>
  <si>
    <t xml:space="preserve">Traslade los datos anotados en las hojas del plan de viabilidad a las siguientes casillas. </t>
  </si>
  <si>
    <t>Descomponga los plazos de entradas y salidas de modo que la suma de las casillas de los meses, más el día 0 y lo pendiente debe ser igual a lo anotado en la casilla "total".</t>
  </si>
  <si>
    <t>TOTAL</t>
  </si>
  <si>
    <t>TIPO IVA</t>
  </si>
  <si>
    <t>IVA</t>
  </si>
  <si>
    <t>DÍA 0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</si>
  <si>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</si>
  <si>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</si>
  <si>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</si>
  <si>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</si>
  <si>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</si>
  <si>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</si>
  <si>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</si>
  <si>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</si>
  <si>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</si>
  <si>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</si>
  <si>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</si>
  <si>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</si>
  <si>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PENDIENTE</t>
  </si>
  <si>
    <t>SUMA</t>
  </si>
  <si>
    <t>CONTROL</t>
  </si>
  <si>
    <t>Valor del terreno.</t>
  </si>
  <si>
    <t xml:space="preserve"> C1</t>
  </si>
  <si>
    <t>Valor de la construcción.</t>
  </si>
  <si>
    <t xml:space="preserve"> C2</t>
  </si>
  <si>
    <t>Arrendamiento local.</t>
  </si>
  <si>
    <t xml:space="preserve"> C3</t>
  </si>
  <si>
    <t>Instalaciones.</t>
  </si>
  <si>
    <t xml:space="preserve"> C4</t>
  </si>
  <si>
    <t>Maquinaria y equipos.</t>
  </si>
  <si>
    <t>CUENTA DE RESULTADOS PREVISTA</t>
  </si>
  <si>
    <t xml:space="preserve"> C5 </t>
  </si>
  <si>
    <t>Arrendamiento maquinaria.</t>
  </si>
  <si>
    <t xml:space="preserve"> C6</t>
  </si>
  <si>
    <t>Mobiliario y ordenadores.</t>
  </si>
  <si>
    <t xml:space="preserve"> C7</t>
  </si>
  <si>
    <t>Elementos de transporte.</t>
  </si>
  <si>
    <t xml:space="preserve"> C8</t>
  </si>
  <si>
    <t>Arrendamiento vehículos.</t>
  </si>
  <si>
    <t xml:space="preserve"> C9</t>
  </si>
  <si>
    <t>Patentes y marcas.</t>
  </si>
  <si>
    <t xml:space="preserve"> C10 </t>
  </si>
  <si>
    <t>Otras inversiones.</t>
  </si>
  <si>
    <t xml:space="preserve"> C11</t>
  </si>
  <si>
    <t>Gastos de constitución.</t>
  </si>
  <si>
    <t xml:space="preserve"> C12</t>
  </si>
  <si>
    <t>Existencias.</t>
  </si>
  <si>
    <t xml:space="preserve"> C13</t>
  </si>
  <si>
    <t>Publicidad inicial.</t>
  </si>
  <si>
    <t xml:space="preserve"> C14</t>
  </si>
  <si>
    <t>Promoción inicial.</t>
  </si>
  <si>
    <t xml:space="preserve"> C15</t>
  </si>
  <si>
    <t>Pruebas iniciales.</t>
  </si>
  <si>
    <t xml:space="preserve"> C16</t>
  </si>
  <si>
    <t>Capital social socios/as.</t>
  </si>
  <si>
    <t xml:space="preserve"> C20</t>
  </si>
  <si>
    <t>Capital social asociados/as.</t>
  </si>
  <si>
    <t xml:space="preserve"> C21</t>
  </si>
  <si>
    <t>Subvenciones explotación.</t>
  </si>
  <si>
    <t xml:space="preserve"> C22</t>
  </si>
  <si>
    <t>Subvenciones a capital.</t>
  </si>
  <si>
    <t xml:space="preserve"> C23</t>
  </si>
  <si>
    <t>Préstamos.</t>
  </si>
  <si>
    <t xml:space="preserve"> C24</t>
  </si>
  <si>
    <t>Créditos.</t>
  </si>
  <si>
    <t xml:space="preserve"> C25</t>
  </si>
  <si>
    <t>Ingresos producto/serv. 1.</t>
  </si>
  <si>
    <t xml:space="preserve"> C30</t>
  </si>
  <si>
    <t>Ingresos producto/serv. 2.</t>
  </si>
  <si>
    <t xml:space="preserve"> C31</t>
  </si>
  <si>
    <t>Ingresos producto/serv. 3.</t>
  </si>
  <si>
    <t xml:space="preserve"> C32</t>
  </si>
  <si>
    <t>Ingresos producto/serv. 4.</t>
  </si>
  <si>
    <t xml:space="preserve"> C33</t>
  </si>
  <si>
    <t>Ingresos producto/serv. 5.</t>
  </si>
  <si>
    <t xml:space="preserve"> C34</t>
  </si>
  <si>
    <t>Coste de material 1.</t>
  </si>
  <si>
    <t xml:space="preserve"> C40</t>
  </si>
  <si>
    <t>Coste de material 2.</t>
  </si>
  <si>
    <t xml:space="preserve"> C41</t>
  </si>
  <si>
    <t>Coste de material 3.</t>
  </si>
  <si>
    <t xml:space="preserve"> C42</t>
  </si>
  <si>
    <t>PLAN DE VIABILIDAD DEFINITIVO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</si>
</sst>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Trebuchet MS"/>
      <family val="0"/>
    </font>
    <font>
      <b/>
      <sz val="9"/>
      <name val="Trebuchet MS"/>
      <family val="0"/>
    </font>
    <font>
      <sz val="9"/>
      <name val="Impact"/>
      <family val="0"/>
    </font>
    <font>
      <sz val="9"/>
      <color indexed="16"/>
      <name val="Trebuchet MS"/>
      <family val="0"/>
    </font>
    <font>
      <sz val="9"/>
      <color indexed="16"/>
      <name val="Geneva"/>
      <family val="0"/>
    </font>
    <font>
      <b/>
      <sz val="8"/>
      <name val="Trebuchet MS"/>
      <family val="0"/>
    </font>
    <font>
      <sz val="8"/>
      <name val="Trebuchet MS"/>
      <family val="0"/>
    </font>
    <font>
      <sz val="8"/>
      <color indexed="8"/>
      <name val="Trebuchet MS"/>
      <family val="0"/>
    </font>
    <font>
      <sz val="8"/>
      <name val="Impact"/>
      <family val="0"/>
    </font>
    <font>
      <sz val="8"/>
      <name val="Geneva"/>
      <family val="0"/>
    </font>
    <font>
      <b/>
      <sz val="11"/>
      <name val="Trebuchet MS"/>
      <family val="0"/>
    </font>
    <font>
      <b/>
      <sz val="11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9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4" fillId="2" borderId="0" xfId="0" applyNumberFormat="1" applyFont="1" applyFill="1" applyAlignment="1" applyProtection="1">
      <alignment vertical="center"/>
      <protection locked="0"/>
    </xf>
    <xf numFmtId="3" fontId="5" fillId="2" borderId="0" xfId="0" applyNumberFormat="1" applyFont="1" applyFill="1" applyAlignment="1" applyProtection="1">
      <alignment vertical="center"/>
      <protection locked="0"/>
    </xf>
    <xf numFmtId="3" fontId="4" fillId="2" borderId="0" xfId="0" applyNumberFormat="1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3" fontId="11" fillId="2" borderId="6" xfId="0" applyNumberFormat="1" applyFont="1" applyFill="1" applyBorder="1" applyAlignment="1" applyProtection="1">
      <alignment vertical="center"/>
      <protection locked="0"/>
    </xf>
    <xf numFmtId="3" fontId="10" fillId="0" borderId="6" xfId="0" applyNumberFormat="1" applyFont="1" applyBorder="1" applyAlignment="1">
      <alignment vertical="center"/>
    </xf>
    <xf numFmtId="3" fontId="10" fillId="2" borderId="6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0" fillId="2" borderId="0" xfId="0" applyNumberFormat="1" applyFont="1" applyFill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3" fontId="11" fillId="2" borderId="9" xfId="0" applyNumberFormat="1" applyFont="1" applyFill="1" applyBorder="1" applyAlignment="1" applyProtection="1">
      <alignment vertical="center"/>
      <protection locked="0"/>
    </xf>
    <xf numFmtId="3" fontId="10" fillId="0" borderId="9" xfId="0" applyNumberFormat="1" applyFont="1" applyBorder="1" applyAlignment="1">
      <alignment vertical="center"/>
    </xf>
    <xf numFmtId="3" fontId="10" fillId="2" borderId="9" xfId="0" applyNumberFormat="1" applyFont="1" applyFill="1" applyBorder="1" applyAlignment="1" applyProtection="1">
      <alignment vertical="center"/>
      <protection locked="0"/>
    </xf>
    <xf numFmtId="3" fontId="9" fillId="0" borderId="1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3" borderId="6" xfId="0" applyNumberFormat="1" applyFont="1" applyFill="1" applyBorder="1" applyAlignment="1">
      <alignment vertical="center"/>
    </xf>
    <xf numFmtId="3" fontId="10" fillId="3" borderId="3" xfId="0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3" fontId="10" fillId="3" borderId="11" xfId="0" applyNumberFormat="1" applyFont="1" applyFill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0" fillId="3" borderId="9" xfId="0" applyNumberFormat="1" applyFont="1" applyFill="1" applyBorder="1" applyAlignment="1">
      <alignment vertical="center"/>
    </xf>
    <xf numFmtId="3" fontId="10" fillId="4" borderId="9" xfId="0" applyNumberFormat="1" applyFont="1" applyFill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1" fillId="4" borderId="9" xfId="0" applyNumberFormat="1" applyFont="1" applyFill="1" applyBorder="1" applyAlignment="1" applyProtection="1">
      <alignment vertical="center"/>
      <protection locked="0"/>
    </xf>
    <xf numFmtId="3" fontId="10" fillId="4" borderId="9" xfId="0" applyNumberFormat="1" applyFont="1" applyFill="1" applyBorder="1" applyAlignment="1" applyProtection="1">
      <alignment vertical="center"/>
      <protection locked="0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2" borderId="19" xfId="0" applyNumberFormat="1" applyFont="1" applyFill="1" applyBorder="1" applyAlignment="1" applyProtection="1">
      <alignment vertical="center"/>
      <protection locked="0"/>
    </xf>
    <xf numFmtId="3" fontId="10" fillId="4" borderId="19" xfId="0" applyNumberFormat="1" applyFont="1" applyFill="1" applyBorder="1" applyAlignment="1" applyProtection="1">
      <alignment vertical="center"/>
      <protection locked="0"/>
    </xf>
    <xf numFmtId="0" fontId="10" fillId="0" borderId="15" xfId="0" applyFont="1" applyBorder="1" applyAlignment="1">
      <alignment horizontal="center" vertical="center"/>
    </xf>
    <xf numFmtId="3" fontId="10" fillId="2" borderId="15" xfId="0" applyNumberFormat="1" applyFont="1" applyFill="1" applyBorder="1" applyAlignment="1">
      <alignment vertical="center"/>
    </xf>
    <xf numFmtId="3" fontId="10" fillId="2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9" fontId="12" fillId="0" borderId="0" xfId="19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3" fontId="7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66"/>
  <sheetViews>
    <sheetView tabSelected="1" workbookViewId="0" topLeftCell="A25">
      <selection activeCell="E3" sqref="E3"/>
    </sheetView>
  </sheetViews>
  <sheetFormatPr defaultColWidth="11.00390625" defaultRowHeight="12"/>
  <cols>
    <col min="1" max="2" width="10.875" style="11" customWidth="1"/>
    <col min="3" max="3" width="7.375" style="84" customWidth="1"/>
    <col min="4" max="4" width="9.25390625" style="12" customWidth="1"/>
    <col min="5" max="5" width="7.75390625" style="12" customWidth="1"/>
    <col min="6" max="6" width="9.25390625" style="12" customWidth="1"/>
    <col min="7" max="7" width="3.75390625" style="12" customWidth="1"/>
    <col min="8" max="23" width="9.25390625" style="12" customWidth="1"/>
    <col min="24" max="24" width="43.25390625" style="11" customWidth="1"/>
    <col min="25" max="26" width="10.875" style="11" customWidth="1"/>
    <col min="27" max="27" width="10.875" style="12" customWidth="1"/>
    <col min="28" max="35" width="10.875" style="11" customWidth="1"/>
    <col min="36" max="36" width="3.00390625" style="11" customWidth="1"/>
    <col min="37" max="38" width="10.875" style="11" customWidth="1"/>
    <col min="39" max="39" width="9.25390625" style="12" customWidth="1"/>
    <col min="40" max="49" width="9.25390625" style="11" customWidth="1"/>
    <col min="50" max="16384" width="10.875" style="11" customWidth="1"/>
  </cols>
  <sheetData>
    <row r="1" spans="1:4" ht="15.75" thickBot="1">
      <c r="A1" s="102" t="s">
        <v>226</v>
      </c>
      <c r="B1" s="103"/>
      <c r="C1" s="103"/>
      <c r="D1" s="104"/>
    </row>
    <row r="2" ht="8.25" customHeight="1"/>
    <row r="3" spans="1:49" s="2" customFormat="1" ht="15">
      <c r="A3" s="2" t="s">
        <v>134</v>
      </c>
      <c r="C3" s="3"/>
      <c r="D3" s="2" t="s">
        <v>118</v>
      </c>
      <c r="E3" s="4"/>
      <c r="F3" s="4"/>
      <c r="G3" s="4"/>
      <c r="H3" s="4"/>
      <c r="I3" s="4"/>
      <c r="J3" s="4"/>
      <c r="K3" s="4"/>
      <c r="L3" s="4"/>
      <c r="N3" s="5" t="s">
        <v>129</v>
      </c>
      <c r="O3" s="4" t="s">
        <v>134</v>
      </c>
      <c r="Q3" s="4"/>
      <c r="R3" s="4"/>
      <c r="S3" s="4" t="s">
        <v>118</v>
      </c>
      <c r="T3" s="4"/>
      <c r="X3" s="6" t="s">
        <v>130</v>
      </c>
      <c r="Y3" s="7" t="s">
        <v>134</v>
      </c>
      <c r="Z3" s="7"/>
      <c r="AA3" s="8"/>
      <c r="AB3" s="8" t="s">
        <v>118</v>
      </c>
      <c r="AD3" s="8"/>
      <c r="AE3" s="9"/>
      <c r="AF3" s="8"/>
      <c r="AG3" s="8"/>
      <c r="AH3" s="8"/>
      <c r="AJ3" s="10" t="s">
        <v>131</v>
      </c>
      <c r="AK3" s="2" t="s">
        <v>134</v>
      </c>
      <c r="AM3" s="4"/>
      <c r="AN3" s="4"/>
      <c r="AO3" s="4" t="s">
        <v>118</v>
      </c>
      <c r="AP3" s="4"/>
      <c r="AQ3" s="12"/>
      <c r="AR3" s="12"/>
      <c r="AS3" s="12"/>
      <c r="AT3" s="12"/>
      <c r="AU3" s="12"/>
      <c r="AV3" s="12"/>
      <c r="AW3" s="5" t="s">
        <v>132</v>
      </c>
    </row>
    <row r="4" spans="1:49" ht="15">
      <c r="A4" s="13" t="s">
        <v>133</v>
      </c>
      <c r="B4" s="2"/>
      <c r="C4" s="3"/>
      <c r="D4" s="4"/>
      <c r="E4" s="4"/>
      <c r="F4" s="4"/>
      <c r="H4" s="4" t="s">
        <v>141</v>
      </c>
      <c r="I4" s="14" t="s">
        <v>73</v>
      </c>
      <c r="J4" s="15"/>
      <c r="K4" s="4"/>
      <c r="L4" s="4" t="s">
        <v>142</v>
      </c>
      <c r="M4" s="14" t="s">
        <v>143</v>
      </c>
      <c r="AB4" s="12"/>
      <c r="AC4" s="12"/>
      <c r="AD4" s="12"/>
      <c r="AE4" s="12"/>
      <c r="AF4" s="12"/>
      <c r="AG4" s="12"/>
      <c r="AH4" s="12"/>
      <c r="AI4" s="12"/>
      <c r="AK4" s="17" t="s">
        <v>138</v>
      </c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ht="15">
      <c r="A5" s="91" t="s">
        <v>144</v>
      </c>
      <c r="B5" s="92"/>
      <c r="C5" s="92"/>
      <c r="D5" s="92"/>
      <c r="E5" s="92"/>
      <c r="F5" s="92"/>
      <c r="H5" s="95" t="s">
        <v>145</v>
      </c>
      <c r="I5" s="96"/>
      <c r="J5" s="96"/>
      <c r="K5" s="96"/>
      <c r="L5" s="96"/>
      <c r="M5" s="96"/>
      <c r="N5" s="96"/>
      <c r="Y5" s="2" t="s">
        <v>141</v>
      </c>
      <c r="Z5" s="16" t="str">
        <f>I4</f>
        <v>ENRAJOLS COOP. V.</v>
      </c>
      <c r="AA5" s="16"/>
      <c r="AB5" s="12"/>
      <c r="AC5" s="4" t="s">
        <v>142</v>
      </c>
      <c r="AD5" s="16" t="str">
        <f>M4</f>
        <v>1ª ENTRADA</v>
      </c>
      <c r="AE5" s="12"/>
      <c r="AF5" s="12"/>
      <c r="AG5" s="12"/>
      <c r="AH5" s="12"/>
      <c r="AI5" s="12"/>
      <c r="AK5" s="24"/>
      <c r="AL5" s="24"/>
      <c r="AM5" s="25"/>
      <c r="AN5" s="25"/>
      <c r="AO5" s="25"/>
      <c r="AP5" s="25"/>
      <c r="AQ5" s="4"/>
      <c r="AR5" s="4"/>
      <c r="AS5" s="4"/>
      <c r="AT5" s="4"/>
      <c r="AU5" s="4"/>
      <c r="AV5" s="4"/>
      <c r="AW5" s="2"/>
    </row>
    <row r="6" spans="1:49" ht="15.75" thickBot="1">
      <c r="A6" s="93"/>
      <c r="B6" s="94"/>
      <c r="C6" s="94"/>
      <c r="D6" s="94"/>
      <c r="E6" s="94"/>
      <c r="F6" s="94"/>
      <c r="H6" s="97"/>
      <c r="I6" s="97"/>
      <c r="J6" s="97"/>
      <c r="K6" s="97"/>
      <c r="L6" s="97"/>
      <c r="M6" s="97"/>
      <c r="N6" s="97"/>
      <c r="AB6" s="12"/>
      <c r="AC6" s="12"/>
      <c r="AD6" s="12"/>
      <c r="AE6" s="12"/>
      <c r="AF6" s="12"/>
      <c r="AG6" s="12"/>
      <c r="AH6" s="12"/>
      <c r="AI6" s="12"/>
      <c r="AK6" s="23" t="s">
        <v>141</v>
      </c>
      <c r="AL6" s="34" t="str">
        <f>I4</f>
        <v>ENRAJOLS COOP. V.</v>
      </c>
      <c r="AM6" s="34"/>
      <c r="AN6" s="25"/>
      <c r="AO6" s="21" t="s">
        <v>142</v>
      </c>
      <c r="AP6" s="34" t="str">
        <f>M4</f>
        <v>1ª ENTRADA</v>
      </c>
      <c r="AQ6" s="12"/>
      <c r="AR6" s="12"/>
      <c r="AS6" s="12"/>
      <c r="AT6" s="12"/>
      <c r="AU6" s="12"/>
      <c r="AV6" s="12"/>
      <c r="AW6" s="12"/>
    </row>
    <row r="7" spans="1:49" s="23" customFormat="1" ht="9.75" customHeight="1" thickBot="1">
      <c r="A7" s="1" t="s">
        <v>128</v>
      </c>
      <c r="B7" s="18"/>
      <c r="C7" s="19" t="s">
        <v>127</v>
      </c>
      <c r="D7" s="20" t="s">
        <v>146</v>
      </c>
      <c r="E7" s="20" t="s">
        <v>147</v>
      </c>
      <c r="F7" s="20" t="s">
        <v>148</v>
      </c>
      <c r="G7" s="21"/>
      <c r="H7" s="20" t="s">
        <v>149</v>
      </c>
      <c r="I7" s="20" t="s">
        <v>150</v>
      </c>
      <c r="J7" s="20" t="s">
        <v>151</v>
      </c>
      <c r="K7" s="20" t="s">
        <v>152</v>
      </c>
      <c r="L7" s="20" t="s">
        <v>153</v>
      </c>
      <c r="M7" s="20" t="s">
        <v>154</v>
      </c>
      <c r="N7" s="20" t="s">
        <v>155</v>
      </c>
      <c r="O7" s="20" t="s">
        <v>156</v>
      </c>
      <c r="P7" s="20" t="s">
        <v>157</v>
      </c>
      <c r="Q7" s="20" t="s">
        <v>158</v>
      </c>
      <c r="R7" s="20" t="s">
        <v>159</v>
      </c>
      <c r="S7" s="20" t="s">
        <v>160</v>
      </c>
      <c r="T7" s="20" t="s">
        <v>161</v>
      </c>
      <c r="U7" s="20" t="s">
        <v>162</v>
      </c>
      <c r="V7" s="20" t="s">
        <v>163</v>
      </c>
      <c r="W7" s="20" t="s">
        <v>164</v>
      </c>
      <c r="Y7" s="24"/>
      <c r="Z7" s="24"/>
      <c r="AA7" s="25"/>
      <c r="AB7" s="21"/>
      <c r="AC7" s="25"/>
      <c r="AD7" s="25"/>
      <c r="AE7" s="25"/>
      <c r="AF7" s="25"/>
      <c r="AG7" s="25"/>
      <c r="AH7" s="25"/>
      <c r="AI7" s="25"/>
      <c r="AQ7" s="25"/>
      <c r="AR7" s="25"/>
      <c r="AS7" s="25"/>
      <c r="AT7" s="25"/>
      <c r="AU7" s="25"/>
      <c r="AV7" s="25"/>
      <c r="AW7" s="25"/>
    </row>
    <row r="8" spans="1:49" s="24" customFormat="1" ht="9.75" customHeight="1">
      <c r="A8" s="26" t="s">
        <v>165</v>
      </c>
      <c r="B8" s="27"/>
      <c r="C8" s="28" t="s">
        <v>166</v>
      </c>
      <c r="D8" s="29">
        <v>0</v>
      </c>
      <c r="E8" s="29">
        <v>18</v>
      </c>
      <c r="F8" s="30">
        <f aca="true" t="shared" si="0" ref="F8:F18">D8*E8%</f>
        <v>0</v>
      </c>
      <c r="G8" s="25"/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0">
        <f aca="true" t="shared" si="1" ref="V8:V19">SUM(H8:U8)</f>
        <v>0</v>
      </c>
      <c r="W8" s="30">
        <f>V8-D8</f>
        <v>0</v>
      </c>
      <c r="Y8" s="32" t="s">
        <v>135</v>
      </c>
      <c r="AA8" s="25"/>
      <c r="AB8" s="21"/>
      <c r="AC8" s="33" t="s">
        <v>136</v>
      </c>
      <c r="AD8" s="25"/>
      <c r="AE8" s="25"/>
      <c r="AF8" s="25"/>
      <c r="AG8" s="90" t="s">
        <v>174</v>
      </c>
      <c r="AH8" s="25"/>
      <c r="AI8" s="25"/>
      <c r="AQ8" s="25"/>
      <c r="AS8" s="25"/>
      <c r="AT8" s="25"/>
      <c r="AU8" s="25"/>
      <c r="AV8" s="25"/>
      <c r="AW8" s="25"/>
    </row>
    <row r="9" spans="1:49" s="24" customFormat="1" ht="9.75" customHeight="1" thickBot="1">
      <c r="A9" s="35" t="s">
        <v>167</v>
      </c>
      <c r="B9" s="36"/>
      <c r="C9" s="37" t="s">
        <v>168</v>
      </c>
      <c r="D9" s="38">
        <v>0</v>
      </c>
      <c r="E9" s="38">
        <v>18</v>
      </c>
      <c r="F9" s="39">
        <f t="shared" si="0"/>
        <v>0</v>
      </c>
      <c r="G9" s="25"/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39">
        <f t="shared" si="1"/>
        <v>0</v>
      </c>
      <c r="W9" s="39">
        <f aca="true" t="shared" si="2" ref="W9:W55">V9-D9</f>
        <v>0</v>
      </c>
      <c r="Y9" s="23"/>
      <c r="AA9" s="25"/>
      <c r="AB9" s="21"/>
      <c r="AC9" s="21"/>
      <c r="AD9" s="25"/>
      <c r="AE9" s="25"/>
      <c r="AF9" s="25"/>
      <c r="AG9" s="21"/>
      <c r="AH9" s="25"/>
      <c r="AI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s="24" customFormat="1" ht="9.75" customHeight="1" thickBot="1">
      <c r="A10" s="35" t="s">
        <v>169</v>
      </c>
      <c r="B10" s="36"/>
      <c r="C10" s="37" t="s">
        <v>170</v>
      </c>
      <c r="D10" s="38">
        <v>1200</v>
      </c>
      <c r="E10" s="38">
        <v>0</v>
      </c>
      <c r="F10" s="39">
        <f t="shared" si="0"/>
        <v>0</v>
      </c>
      <c r="G10" s="25"/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1200</v>
      </c>
      <c r="U10" s="40">
        <v>0</v>
      </c>
      <c r="V10" s="39">
        <f t="shared" si="1"/>
        <v>1200</v>
      </c>
      <c r="W10" s="39">
        <f t="shared" si="2"/>
        <v>0</v>
      </c>
      <c r="Y10" s="1" t="s">
        <v>40</v>
      </c>
      <c r="Z10" s="18"/>
      <c r="AA10" s="20" t="s">
        <v>41</v>
      </c>
      <c r="AB10" s="21"/>
      <c r="AC10" s="41" t="s">
        <v>40</v>
      </c>
      <c r="AD10" s="42"/>
      <c r="AE10" s="20" t="s">
        <v>41</v>
      </c>
      <c r="AF10" s="21"/>
      <c r="AG10" s="41" t="s">
        <v>40</v>
      </c>
      <c r="AH10" s="42"/>
      <c r="AI10" s="20" t="s">
        <v>41</v>
      </c>
      <c r="AK10" s="1" t="s">
        <v>106</v>
      </c>
      <c r="AL10" s="18"/>
      <c r="AM10" s="20" t="s">
        <v>149</v>
      </c>
      <c r="AN10" s="20" t="s">
        <v>150</v>
      </c>
      <c r="AO10" s="20" t="s">
        <v>151</v>
      </c>
      <c r="AP10" s="20" t="s">
        <v>152</v>
      </c>
      <c r="AQ10" s="20" t="s">
        <v>153</v>
      </c>
      <c r="AR10" s="20" t="s">
        <v>154</v>
      </c>
      <c r="AS10" s="20" t="s">
        <v>155</v>
      </c>
      <c r="AT10" s="20" t="s">
        <v>156</v>
      </c>
      <c r="AU10" s="20" t="s">
        <v>157</v>
      </c>
      <c r="AV10" s="20" t="s">
        <v>158</v>
      </c>
      <c r="AW10" s="20" t="s">
        <v>159</v>
      </c>
    </row>
    <row r="11" spans="1:49" s="24" customFormat="1" ht="9.75" customHeight="1" thickBot="1">
      <c r="A11" s="35" t="s">
        <v>171</v>
      </c>
      <c r="B11" s="36"/>
      <c r="C11" s="37" t="s">
        <v>172</v>
      </c>
      <c r="D11" s="38">
        <v>0</v>
      </c>
      <c r="E11" s="38">
        <v>18</v>
      </c>
      <c r="F11" s="39">
        <f t="shared" si="0"/>
        <v>0</v>
      </c>
      <c r="G11" s="25"/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39">
        <f t="shared" si="1"/>
        <v>0</v>
      </c>
      <c r="W11" s="39">
        <f t="shared" si="2"/>
        <v>0</v>
      </c>
      <c r="Y11" s="26" t="s">
        <v>42</v>
      </c>
      <c r="Z11" s="27"/>
      <c r="AA11" s="45">
        <f>D8</f>
        <v>0</v>
      </c>
      <c r="AB11" s="25"/>
      <c r="AC11" s="43" t="s">
        <v>43</v>
      </c>
      <c r="AD11" s="44"/>
      <c r="AE11" s="45">
        <f>D24</f>
        <v>5400</v>
      </c>
      <c r="AF11" s="25"/>
      <c r="AG11" s="41" t="s">
        <v>44</v>
      </c>
      <c r="AH11" s="42"/>
      <c r="AI11" s="46">
        <f>SUM(D30:D34)</f>
        <v>96000</v>
      </c>
      <c r="AK11" s="47" t="s">
        <v>87</v>
      </c>
      <c r="AM11" s="48">
        <f aca="true" t="shared" si="3" ref="AM11:AW11">H24+H25</f>
        <v>5400</v>
      </c>
      <c r="AN11" s="48">
        <f t="shared" si="3"/>
        <v>0</v>
      </c>
      <c r="AO11" s="48">
        <f t="shared" si="3"/>
        <v>0</v>
      </c>
      <c r="AP11" s="48">
        <f t="shared" si="3"/>
        <v>0</v>
      </c>
      <c r="AQ11" s="48">
        <f t="shared" si="3"/>
        <v>0</v>
      </c>
      <c r="AR11" s="48">
        <f t="shared" si="3"/>
        <v>0</v>
      </c>
      <c r="AS11" s="48">
        <f t="shared" si="3"/>
        <v>0</v>
      </c>
      <c r="AT11" s="48">
        <f t="shared" si="3"/>
        <v>0</v>
      </c>
      <c r="AU11" s="48">
        <f t="shared" si="3"/>
        <v>0</v>
      </c>
      <c r="AV11" s="48">
        <f t="shared" si="3"/>
        <v>0</v>
      </c>
      <c r="AW11" s="48">
        <f t="shared" si="3"/>
        <v>0</v>
      </c>
    </row>
    <row r="12" spans="1:49" s="24" customFormat="1" ht="9.75" customHeight="1">
      <c r="A12" s="35" t="s">
        <v>173</v>
      </c>
      <c r="B12" s="36"/>
      <c r="C12" s="37" t="s">
        <v>175</v>
      </c>
      <c r="D12" s="38">
        <v>6000</v>
      </c>
      <c r="E12" s="38">
        <v>18</v>
      </c>
      <c r="F12" s="39">
        <f t="shared" si="0"/>
        <v>1080</v>
      </c>
      <c r="G12" s="25"/>
      <c r="H12" s="40">
        <v>6000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39">
        <f t="shared" si="1"/>
        <v>6000</v>
      </c>
      <c r="W12" s="39">
        <f t="shared" si="2"/>
        <v>0</v>
      </c>
      <c r="Y12" s="35" t="s">
        <v>45</v>
      </c>
      <c r="Z12" s="36"/>
      <c r="AA12" s="51">
        <f>D9</f>
        <v>0</v>
      </c>
      <c r="AB12" s="25"/>
      <c r="AC12" s="49" t="s">
        <v>46</v>
      </c>
      <c r="AD12" s="50"/>
      <c r="AE12" s="51">
        <f>D25</f>
        <v>0</v>
      </c>
      <c r="AF12" s="25"/>
      <c r="AG12" s="43"/>
      <c r="AH12" s="44"/>
      <c r="AI12" s="30"/>
      <c r="AK12" s="47" t="s">
        <v>107</v>
      </c>
      <c r="AM12" s="51">
        <f aca="true" t="shared" si="4" ref="AM12:AW12">H28+H29</f>
        <v>12000</v>
      </c>
      <c r="AN12" s="51">
        <f t="shared" si="4"/>
        <v>0</v>
      </c>
      <c r="AO12" s="51">
        <f t="shared" si="4"/>
        <v>0</v>
      </c>
      <c r="AP12" s="51">
        <f t="shared" si="4"/>
        <v>0</v>
      </c>
      <c r="AQ12" s="51">
        <f t="shared" si="4"/>
        <v>0</v>
      </c>
      <c r="AR12" s="51">
        <f t="shared" si="4"/>
        <v>0</v>
      </c>
      <c r="AS12" s="51">
        <f t="shared" si="4"/>
        <v>0</v>
      </c>
      <c r="AT12" s="51">
        <f t="shared" si="4"/>
        <v>0</v>
      </c>
      <c r="AU12" s="51">
        <f t="shared" si="4"/>
        <v>0</v>
      </c>
      <c r="AV12" s="51">
        <f t="shared" si="4"/>
        <v>0</v>
      </c>
      <c r="AW12" s="51">
        <f t="shared" si="4"/>
        <v>0</v>
      </c>
    </row>
    <row r="13" spans="1:49" s="24" customFormat="1" ht="9.75" customHeight="1">
      <c r="A13" s="35" t="s">
        <v>176</v>
      </c>
      <c r="B13" s="36"/>
      <c r="C13" s="37" t="s">
        <v>177</v>
      </c>
      <c r="D13" s="38">
        <v>0</v>
      </c>
      <c r="E13" s="38">
        <v>18</v>
      </c>
      <c r="F13" s="39">
        <f t="shared" si="0"/>
        <v>0</v>
      </c>
      <c r="G13" s="25"/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39">
        <f t="shared" si="1"/>
        <v>0</v>
      </c>
      <c r="W13" s="39">
        <f t="shared" si="2"/>
        <v>0</v>
      </c>
      <c r="Y13" s="35" t="s">
        <v>47</v>
      </c>
      <c r="Z13" s="36"/>
      <c r="AA13" s="51">
        <f>D11</f>
        <v>0</v>
      </c>
      <c r="AB13" s="25"/>
      <c r="AC13" s="49" t="s">
        <v>48</v>
      </c>
      <c r="AD13" s="50"/>
      <c r="AE13" s="51">
        <f>D27</f>
        <v>0</v>
      </c>
      <c r="AF13" s="25"/>
      <c r="AG13" s="49" t="s">
        <v>49</v>
      </c>
      <c r="AH13" s="50"/>
      <c r="AI13" s="51">
        <f>SUM(D35:D39)</f>
        <v>0</v>
      </c>
      <c r="AK13" s="47" t="s">
        <v>108</v>
      </c>
      <c r="AM13" s="51">
        <f aca="true" t="shared" si="5" ref="AM13:AW13">H26+H27</f>
        <v>0</v>
      </c>
      <c r="AN13" s="51">
        <f t="shared" si="5"/>
        <v>9000</v>
      </c>
      <c r="AO13" s="51">
        <f t="shared" si="5"/>
        <v>0</v>
      </c>
      <c r="AP13" s="51">
        <f t="shared" si="5"/>
        <v>0</v>
      </c>
      <c r="AQ13" s="51">
        <f t="shared" si="5"/>
        <v>0</v>
      </c>
      <c r="AR13" s="51">
        <f t="shared" si="5"/>
        <v>0</v>
      </c>
      <c r="AS13" s="51">
        <f t="shared" si="5"/>
        <v>0</v>
      </c>
      <c r="AT13" s="51">
        <f t="shared" si="5"/>
        <v>0</v>
      </c>
      <c r="AU13" s="51">
        <f t="shared" si="5"/>
        <v>0</v>
      </c>
      <c r="AV13" s="51">
        <f t="shared" si="5"/>
        <v>0</v>
      </c>
      <c r="AW13" s="51">
        <f t="shared" si="5"/>
        <v>0</v>
      </c>
    </row>
    <row r="14" spans="1:49" s="24" customFormat="1" ht="9.75" customHeight="1">
      <c r="A14" s="35" t="s">
        <v>178</v>
      </c>
      <c r="B14" s="36"/>
      <c r="C14" s="37" t="s">
        <v>179</v>
      </c>
      <c r="D14" s="38">
        <v>0</v>
      </c>
      <c r="E14" s="38">
        <v>18</v>
      </c>
      <c r="F14" s="39">
        <f t="shared" si="0"/>
        <v>0</v>
      </c>
      <c r="G14" s="25"/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39">
        <f t="shared" si="1"/>
        <v>0</v>
      </c>
      <c r="W14" s="39">
        <f t="shared" si="2"/>
        <v>0</v>
      </c>
      <c r="Y14" s="35" t="s">
        <v>50</v>
      </c>
      <c r="Z14" s="36"/>
      <c r="AA14" s="51">
        <f>D12</f>
        <v>6000</v>
      </c>
      <c r="AB14" s="25"/>
      <c r="AC14" s="49" t="s">
        <v>51</v>
      </c>
      <c r="AD14" s="50"/>
      <c r="AE14" s="51">
        <f>D26</f>
        <v>9000</v>
      </c>
      <c r="AF14" s="25"/>
      <c r="AG14" s="49" t="s">
        <v>52</v>
      </c>
      <c r="AH14" s="50"/>
      <c r="AI14" s="51">
        <f aca="true" t="shared" si="6" ref="AI14:AI24">D40</f>
        <v>0</v>
      </c>
      <c r="AK14" s="47" t="s">
        <v>109</v>
      </c>
      <c r="AM14" s="51">
        <f aca="true" t="shared" si="7" ref="AM14:AW14">SUM(H30:H34)</f>
        <v>0</v>
      </c>
      <c r="AN14" s="51">
        <f t="shared" si="7"/>
        <v>8000</v>
      </c>
      <c r="AO14" s="51">
        <f t="shared" si="7"/>
        <v>8000</v>
      </c>
      <c r="AP14" s="51">
        <f t="shared" si="7"/>
        <v>8000</v>
      </c>
      <c r="AQ14" s="51">
        <f t="shared" si="7"/>
        <v>8000</v>
      </c>
      <c r="AR14" s="51">
        <f t="shared" si="7"/>
        <v>8000</v>
      </c>
      <c r="AS14" s="51">
        <f t="shared" si="7"/>
        <v>8000</v>
      </c>
      <c r="AT14" s="51">
        <f t="shared" si="7"/>
        <v>8000</v>
      </c>
      <c r="AU14" s="51">
        <f t="shared" si="7"/>
        <v>8000</v>
      </c>
      <c r="AV14" s="51">
        <f t="shared" si="7"/>
        <v>8000</v>
      </c>
      <c r="AW14" s="51">
        <f t="shared" si="7"/>
        <v>8000</v>
      </c>
    </row>
    <row r="15" spans="1:49" s="24" customFormat="1" ht="9.75" customHeight="1">
      <c r="A15" s="35" t="s">
        <v>180</v>
      </c>
      <c r="B15" s="36"/>
      <c r="C15" s="37" t="s">
        <v>181</v>
      </c>
      <c r="D15" s="38">
        <v>10000</v>
      </c>
      <c r="E15" s="38">
        <v>18</v>
      </c>
      <c r="F15" s="39">
        <f t="shared" si="0"/>
        <v>1800</v>
      </c>
      <c r="G15" s="25"/>
      <c r="H15" s="40">
        <v>10000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39">
        <f t="shared" si="1"/>
        <v>10000</v>
      </c>
      <c r="W15" s="39">
        <f t="shared" si="2"/>
        <v>0</v>
      </c>
      <c r="Y15" s="35" t="s">
        <v>53</v>
      </c>
      <c r="Z15" s="36"/>
      <c r="AA15" s="51">
        <f>D14</f>
        <v>0</v>
      </c>
      <c r="AB15" s="25"/>
      <c r="AC15" s="49" t="s">
        <v>54</v>
      </c>
      <c r="AD15" s="50"/>
      <c r="AE15" s="51">
        <f>D28</f>
        <v>12000</v>
      </c>
      <c r="AF15" s="25"/>
      <c r="AG15" s="49" t="s">
        <v>55</v>
      </c>
      <c r="AH15" s="50"/>
      <c r="AI15" s="51">
        <f t="shared" si="6"/>
        <v>0</v>
      </c>
      <c r="AK15" s="47" t="s">
        <v>110</v>
      </c>
      <c r="AM15" s="52">
        <f>H30*E30%+H31*E31%+H32*E32%+H33*E33%+H34*E34%</f>
        <v>0</v>
      </c>
      <c r="AN15" s="52">
        <f>I30*E30%+I31*E31%+I32*E32%+I33*E33%+I34*E34%</f>
        <v>1440</v>
      </c>
      <c r="AO15" s="52">
        <f>J30*E30%+J31*E31%+J32*E32%+J33*E33%+J34*E34%</f>
        <v>1440</v>
      </c>
      <c r="AP15" s="52">
        <f>K30*E30%+K31*E31%+K32*E32%+K33*E33%+K34*E34%</f>
        <v>1440</v>
      </c>
      <c r="AQ15" s="52">
        <f>L30*E30%+L31*E31%+L32*E32%+L33*E33%+L34*E34%</f>
        <v>1440</v>
      </c>
      <c r="AR15" s="52">
        <f>M30*E30%+M31*E31%+M32*E32%+M33*E33%+M34*E34%</f>
        <v>1440</v>
      </c>
      <c r="AS15" s="52">
        <f>N30*E30%+N31*E31%+N32*E32%+N33*E33%+N34*E34%</f>
        <v>1440</v>
      </c>
      <c r="AT15" s="52">
        <f>O30*E30%+O31*E31%+O32*E32%+O33*E33%+O34*E34%</f>
        <v>1440</v>
      </c>
      <c r="AU15" s="52">
        <f>P30*E30%+P31*E31%+P32*E32%+P33*E33%+P34*E34%</f>
        <v>1440</v>
      </c>
      <c r="AV15" s="52">
        <f>Q30*E30%+Q31*E31%+Q32*E32%+Q33*E33%+Q34*E34%</f>
        <v>1440</v>
      </c>
      <c r="AW15" s="52">
        <f>R30*E30%+R31*E31%+R32*E32%+R33*E33%+R34*E34%</f>
        <v>1440</v>
      </c>
    </row>
    <row r="16" spans="1:49" s="24" customFormat="1" ht="9.75" customHeight="1" thickBot="1">
      <c r="A16" s="35" t="s">
        <v>182</v>
      </c>
      <c r="B16" s="36"/>
      <c r="C16" s="37" t="s">
        <v>183</v>
      </c>
      <c r="D16" s="38">
        <v>0</v>
      </c>
      <c r="E16" s="38">
        <v>18</v>
      </c>
      <c r="F16" s="39">
        <f t="shared" si="0"/>
        <v>0</v>
      </c>
      <c r="G16" s="25"/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39">
        <f t="shared" si="1"/>
        <v>0</v>
      </c>
      <c r="W16" s="39">
        <f t="shared" si="2"/>
        <v>0</v>
      </c>
      <c r="Y16" s="35" t="s">
        <v>56</v>
      </c>
      <c r="Z16" s="36"/>
      <c r="AA16" s="51">
        <f>D15</f>
        <v>10000</v>
      </c>
      <c r="AB16" s="25"/>
      <c r="AC16" s="49" t="s">
        <v>57</v>
      </c>
      <c r="AD16" s="50"/>
      <c r="AE16" s="51">
        <f>D29</f>
        <v>0</v>
      </c>
      <c r="AF16" s="25"/>
      <c r="AG16" s="49" t="s">
        <v>58</v>
      </c>
      <c r="AH16" s="50"/>
      <c r="AI16" s="51">
        <f t="shared" si="6"/>
        <v>2400</v>
      </c>
      <c r="AK16" s="47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</row>
    <row r="17" spans="1:49" s="24" customFormat="1" ht="9.75" customHeight="1" thickBot="1">
      <c r="A17" s="35" t="s">
        <v>184</v>
      </c>
      <c r="B17" s="36"/>
      <c r="C17" s="37" t="s">
        <v>185</v>
      </c>
      <c r="D17" s="38">
        <v>0</v>
      </c>
      <c r="E17" s="38">
        <v>18</v>
      </c>
      <c r="F17" s="39">
        <f t="shared" si="0"/>
        <v>0</v>
      </c>
      <c r="G17" s="25"/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39">
        <f t="shared" si="1"/>
        <v>0</v>
      </c>
      <c r="W17" s="39">
        <f t="shared" si="2"/>
        <v>0</v>
      </c>
      <c r="Y17" s="35" t="s">
        <v>59</v>
      </c>
      <c r="Z17" s="36"/>
      <c r="AA17" s="51">
        <f>D17</f>
        <v>0</v>
      </c>
      <c r="AB17" s="25"/>
      <c r="AC17" s="54"/>
      <c r="AD17" s="55"/>
      <c r="AE17" s="56"/>
      <c r="AF17" s="25"/>
      <c r="AG17" s="49" t="s">
        <v>60</v>
      </c>
      <c r="AH17" s="50"/>
      <c r="AI17" s="51">
        <f t="shared" si="6"/>
        <v>1500</v>
      </c>
      <c r="AK17" s="1" t="s">
        <v>111</v>
      </c>
      <c r="AL17" s="18"/>
      <c r="AM17" s="22">
        <f aca="true" t="shared" si="8" ref="AM17:AW17">SUM(AM11:AM16)</f>
        <v>17400</v>
      </c>
      <c r="AN17" s="22">
        <f t="shared" si="8"/>
        <v>18440</v>
      </c>
      <c r="AO17" s="22">
        <f t="shared" si="8"/>
        <v>9440</v>
      </c>
      <c r="AP17" s="22">
        <f t="shared" si="8"/>
        <v>9440</v>
      </c>
      <c r="AQ17" s="22">
        <f t="shared" si="8"/>
        <v>9440</v>
      </c>
      <c r="AR17" s="22">
        <f t="shared" si="8"/>
        <v>9440</v>
      </c>
      <c r="AS17" s="22">
        <f t="shared" si="8"/>
        <v>9440</v>
      </c>
      <c r="AT17" s="22">
        <f t="shared" si="8"/>
        <v>9440</v>
      </c>
      <c r="AU17" s="22">
        <f t="shared" si="8"/>
        <v>9440</v>
      </c>
      <c r="AV17" s="22">
        <f t="shared" si="8"/>
        <v>9440</v>
      </c>
      <c r="AW17" s="22">
        <f t="shared" si="8"/>
        <v>9440</v>
      </c>
    </row>
    <row r="18" spans="1:49" s="24" customFormat="1" ht="9.75" customHeight="1" thickBot="1">
      <c r="A18" s="35" t="s">
        <v>186</v>
      </c>
      <c r="B18" s="36"/>
      <c r="C18" s="37" t="s">
        <v>187</v>
      </c>
      <c r="D18" s="38">
        <v>0</v>
      </c>
      <c r="E18" s="38">
        <v>18</v>
      </c>
      <c r="F18" s="39">
        <f t="shared" si="0"/>
        <v>0</v>
      </c>
      <c r="G18" s="25"/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39">
        <f t="shared" si="1"/>
        <v>0</v>
      </c>
      <c r="W18" s="39">
        <f t="shared" si="2"/>
        <v>0</v>
      </c>
      <c r="Y18" s="35" t="s">
        <v>61</v>
      </c>
      <c r="Z18" s="36"/>
      <c r="AA18" s="51">
        <f>D18</f>
        <v>0</v>
      </c>
      <c r="AB18" s="25"/>
      <c r="AC18" s="41" t="s">
        <v>140</v>
      </c>
      <c r="AD18" s="57"/>
      <c r="AE18" s="22">
        <f>SUM(AE11:AE17)</f>
        <v>26400</v>
      </c>
      <c r="AF18" s="25"/>
      <c r="AG18" s="49" t="s">
        <v>62</v>
      </c>
      <c r="AH18" s="50"/>
      <c r="AI18" s="51">
        <f t="shared" si="6"/>
        <v>6300</v>
      </c>
      <c r="AK18" s="1" t="s">
        <v>112</v>
      </c>
      <c r="AL18" s="58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</row>
    <row r="19" spans="1:49" s="24" customFormat="1" ht="9.75" customHeight="1">
      <c r="A19" s="35" t="s">
        <v>188</v>
      </c>
      <c r="B19" s="36"/>
      <c r="C19" s="37" t="s">
        <v>189</v>
      </c>
      <c r="D19" s="38">
        <v>0</v>
      </c>
      <c r="E19" s="60"/>
      <c r="F19" s="39"/>
      <c r="G19" s="25"/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39">
        <f t="shared" si="1"/>
        <v>0</v>
      </c>
      <c r="W19" s="39">
        <f t="shared" si="2"/>
        <v>0</v>
      </c>
      <c r="Y19" s="35" t="s">
        <v>63</v>
      </c>
      <c r="Z19" s="36"/>
      <c r="AA19" s="51">
        <f>D19</f>
        <v>0</v>
      </c>
      <c r="AB19" s="25"/>
      <c r="AC19" s="25"/>
      <c r="AD19" s="25"/>
      <c r="AE19" s="25"/>
      <c r="AF19" s="25"/>
      <c r="AG19" s="49" t="s">
        <v>64</v>
      </c>
      <c r="AH19" s="50"/>
      <c r="AI19" s="51">
        <f t="shared" si="6"/>
        <v>1200</v>
      </c>
      <c r="AK19" s="47" t="s">
        <v>113</v>
      </c>
      <c r="AM19" s="48">
        <f aca="true" t="shared" si="9" ref="AM19:AW19">H8+H9+H11+H12+H14+H15</f>
        <v>16000</v>
      </c>
      <c r="AN19" s="48">
        <f t="shared" si="9"/>
        <v>0</v>
      </c>
      <c r="AO19" s="48">
        <f t="shared" si="9"/>
        <v>0</v>
      </c>
      <c r="AP19" s="48">
        <f t="shared" si="9"/>
        <v>0</v>
      </c>
      <c r="AQ19" s="48">
        <f t="shared" si="9"/>
        <v>0</v>
      </c>
      <c r="AR19" s="48">
        <f t="shared" si="9"/>
        <v>0</v>
      </c>
      <c r="AS19" s="48">
        <f t="shared" si="9"/>
        <v>0</v>
      </c>
      <c r="AT19" s="48">
        <f t="shared" si="9"/>
        <v>0</v>
      </c>
      <c r="AU19" s="48">
        <f t="shared" si="9"/>
        <v>0</v>
      </c>
      <c r="AV19" s="48">
        <f t="shared" si="9"/>
        <v>0</v>
      </c>
      <c r="AW19" s="48">
        <f t="shared" si="9"/>
        <v>0</v>
      </c>
    </row>
    <row r="20" spans="1:49" s="24" customFormat="1" ht="9.75" customHeight="1">
      <c r="A20" s="35" t="s">
        <v>190</v>
      </c>
      <c r="B20" s="36"/>
      <c r="C20" s="37" t="s">
        <v>191</v>
      </c>
      <c r="D20" s="38">
        <v>0</v>
      </c>
      <c r="E20" s="60"/>
      <c r="F20" s="39"/>
      <c r="G20" s="25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39"/>
      <c r="W20" s="39"/>
      <c r="Y20" s="35" t="s">
        <v>65</v>
      </c>
      <c r="Z20" s="36"/>
      <c r="AA20" s="51">
        <f>D21</f>
        <v>0</v>
      </c>
      <c r="AB20" s="25"/>
      <c r="AC20" s="25"/>
      <c r="AD20" s="25"/>
      <c r="AE20" s="25"/>
      <c r="AF20" s="25"/>
      <c r="AG20" s="49" t="s">
        <v>66</v>
      </c>
      <c r="AH20" s="50"/>
      <c r="AI20" s="51">
        <f t="shared" si="6"/>
        <v>600</v>
      </c>
      <c r="AK20" s="47" t="s">
        <v>114</v>
      </c>
      <c r="AM20" s="51">
        <f aca="true" t="shared" si="10" ref="AM20:AW20">H17+H18</f>
        <v>0</v>
      </c>
      <c r="AN20" s="51">
        <f t="shared" si="10"/>
        <v>0</v>
      </c>
      <c r="AO20" s="51">
        <f t="shared" si="10"/>
        <v>0</v>
      </c>
      <c r="AP20" s="51">
        <f t="shared" si="10"/>
        <v>0</v>
      </c>
      <c r="AQ20" s="51">
        <f t="shared" si="10"/>
        <v>0</v>
      </c>
      <c r="AR20" s="51">
        <f t="shared" si="10"/>
        <v>0</v>
      </c>
      <c r="AS20" s="51">
        <f t="shared" si="10"/>
        <v>0</v>
      </c>
      <c r="AT20" s="51">
        <f t="shared" si="10"/>
        <v>0</v>
      </c>
      <c r="AU20" s="51">
        <f t="shared" si="10"/>
        <v>0</v>
      </c>
      <c r="AV20" s="51">
        <f t="shared" si="10"/>
        <v>0</v>
      </c>
      <c r="AW20" s="51">
        <f t="shared" si="10"/>
        <v>0</v>
      </c>
    </row>
    <row r="21" spans="1:49" s="24" customFormat="1" ht="9.75" customHeight="1">
      <c r="A21" s="35" t="s">
        <v>192</v>
      </c>
      <c r="B21" s="36"/>
      <c r="C21" s="37" t="s">
        <v>193</v>
      </c>
      <c r="D21" s="38">
        <v>0</v>
      </c>
      <c r="E21" s="38">
        <v>18</v>
      </c>
      <c r="F21" s="39">
        <f>D21*E21%</f>
        <v>0</v>
      </c>
      <c r="G21" s="25"/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39">
        <f aca="true" t="shared" si="11" ref="V21:V58">SUM(H21:U21)</f>
        <v>0</v>
      </c>
      <c r="W21" s="39">
        <f t="shared" si="2"/>
        <v>0</v>
      </c>
      <c r="Y21" s="35" t="s">
        <v>67</v>
      </c>
      <c r="Z21" s="36"/>
      <c r="AA21" s="51">
        <f>D22</f>
        <v>0</v>
      </c>
      <c r="AB21" s="25"/>
      <c r="AC21" s="25"/>
      <c r="AD21" s="25"/>
      <c r="AE21" s="25"/>
      <c r="AF21" s="25"/>
      <c r="AG21" s="49" t="s">
        <v>68</v>
      </c>
      <c r="AH21" s="50"/>
      <c r="AI21" s="51">
        <f t="shared" si="6"/>
        <v>0</v>
      </c>
      <c r="AK21" s="47" t="s">
        <v>115</v>
      </c>
      <c r="AM21" s="51">
        <f aca="true" t="shared" si="12" ref="AM21:AW21">H19</f>
        <v>0</v>
      </c>
      <c r="AN21" s="51">
        <f t="shared" si="12"/>
        <v>0</v>
      </c>
      <c r="AO21" s="51">
        <f t="shared" si="12"/>
        <v>0</v>
      </c>
      <c r="AP21" s="51">
        <f t="shared" si="12"/>
        <v>0</v>
      </c>
      <c r="AQ21" s="51">
        <f t="shared" si="12"/>
        <v>0</v>
      </c>
      <c r="AR21" s="51">
        <f t="shared" si="12"/>
        <v>0</v>
      </c>
      <c r="AS21" s="51">
        <f t="shared" si="12"/>
        <v>0</v>
      </c>
      <c r="AT21" s="51">
        <f t="shared" si="12"/>
        <v>0</v>
      </c>
      <c r="AU21" s="51">
        <f t="shared" si="12"/>
        <v>0</v>
      </c>
      <c r="AV21" s="51">
        <f t="shared" si="12"/>
        <v>0</v>
      </c>
      <c r="AW21" s="51">
        <f t="shared" si="12"/>
        <v>0</v>
      </c>
    </row>
    <row r="22" spans="1:49" s="24" customFormat="1" ht="9.75" customHeight="1">
      <c r="A22" s="35" t="s">
        <v>194</v>
      </c>
      <c r="B22" s="36"/>
      <c r="C22" s="37" t="s">
        <v>195</v>
      </c>
      <c r="D22" s="38">
        <v>0</v>
      </c>
      <c r="E22" s="38">
        <v>18</v>
      </c>
      <c r="F22" s="39">
        <f>D22*E22%</f>
        <v>0</v>
      </c>
      <c r="G22" s="25"/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39">
        <f t="shared" si="11"/>
        <v>0</v>
      </c>
      <c r="W22" s="39">
        <f t="shared" si="2"/>
        <v>0</v>
      </c>
      <c r="Y22" s="35" t="s">
        <v>69</v>
      </c>
      <c r="Z22" s="36"/>
      <c r="AA22" s="51">
        <f>D23</f>
        <v>0</v>
      </c>
      <c r="AB22" s="25"/>
      <c r="AC22" s="25"/>
      <c r="AD22" s="25"/>
      <c r="AE22" s="25"/>
      <c r="AF22" s="25"/>
      <c r="AG22" s="49" t="s">
        <v>70</v>
      </c>
      <c r="AH22" s="50"/>
      <c r="AI22" s="51">
        <f t="shared" si="6"/>
        <v>1080</v>
      </c>
      <c r="AK22" s="47" t="s">
        <v>116</v>
      </c>
      <c r="AM22" s="51">
        <f aca="true" t="shared" si="13" ref="AM22:AW22">H21+H22+H23</f>
        <v>0</v>
      </c>
      <c r="AN22" s="51">
        <f t="shared" si="13"/>
        <v>0</v>
      </c>
      <c r="AO22" s="51">
        <f t="shared" si="13"/>
        <v>0</v>
      </c>
      <c r="AP22" s="51">
        <f t="shared" si="13"/>
        <v>0</v>
      </c>
      <c r="AQ22" s="51">
        <f t="shared" si="13"/>
        <v>0</v>
      </c>
      <c r="AR22" s="51">
        <f t="shared" si="13"/>
        <v>0</v>
      </c>
      <c r="AS22" s="51">
        <f t="shared" si="13"/>
        <v>0</v>
      </c>
      <c r="AT22" s="51">
        <f t="shared" si="13"/>
        <v>0</v>
      </c>
      <c r="AU22" s="51">
        <f t="shared" si="13"/>
        <v>0</v>
      </c>
      <c r="AV22" s="51">
        <f t="shared" si="13"/>
        <v>0</v>
      </c>
      <c r="AW22" s="51">
        <f t="shared" si="13"/>
        <v>0</v>
      </c>
    </row>
    <row r="23" spans="1:49" s="24" customFormat="1" ht="9.75" customHeight="1">
      <c r="A23" s="35" t="s">
        <v>196</v>
      </c>
      <c r="B23" s="36"/>
      <c r="C23" s="37" t="s">
        <v>197</v>
      </c>
      <c r="D23" s="38">
        <v>0</v>
      </c>
      <c r="E23" s="38">
        <v>18</v>
      </c>
      <c r="F23" s="39">
        <f>D23*E23%</f>
        <v>0</v>
      </c>
      <c r="G23" s="25"/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39">
        <f t="shared" si="11"/>
        <v>0</v>
      </c>
      <c r="W23" s="39">
        <f t="shared" si="2"/>
        <v>0</v>
      </c>
      <c r="Y23" s="35" t="s">
        <v>71</v>
      </c>
      <c r="Z23" s="36"/>
      <c r="AA23" s="51">
        <f>AA26-SUM(AA11:AA22)</f>
        <v>10400</v>
      </c>
      <c r="AB23" s="25"/>
      <c r="AC23" s="25"/>
      <c r="AD23" s="25"/>
      <c r="AE23" s="25"/>
      <c r="AF23" s="25"/>
      <c r="AG23" s="49" t="s">
        <v>72</v>
      </c>
      <c r="AH23" s="50"/>
      <c r="AI23" s="51">
        <f t="shared" si="6"/>
        <v>450</v>
      </c>
      <c r="AK23" s="47" t="s">
        <v>117</v>
      </c>
      <c r="AM23" s="52">
        <f aca="true" t="shared" si="14" ref="AM23:AW23">H57</f>
        <v>0</v>
      </c>
      <c r="AN23" s="52">
        <f t="shared" si="14"/>
        <v>333.33</v>
      </c>
      <c r="AO23" s="52">
        <f t="shared" si="14"/>
        <v>333.33</v>
      </c>
      <c r="AP23" s="52">
        <f t="shared" si="14"/>
        <v>333.33</v>
      </c>
      <c r="AQ23" s="52">
        <f t="shared" si="14"/>
        <v>333.33</v>
      </c>
      <c r="AR23" s="52">
        <f t="shared" si="14"/>
        <v>333.33</v>
      </c>
      <c r="AS23" s="52">
        <f t="shared" si="14"/>
        <v>333.33</v>
      </c>
      <c r="AT23" s="52">
        <f t="shared" si="14"/>
        <v>333.33</v>
      </c>
      <c r="AU23" s="52">
        <f t="shared" si="14"/>
        <v>333.33</v>
      </c>
      <c r="AV23" s="52">
        <f t="shared" si="14"/>
        <v>333.33</v>
      </c>
      <c r="AW23" s="52">
        <f t="shared" si="14"/>
        <v>333.33</v>
      </c>
    </row>
    <row r="24" spans="1:49" s="24" customFormat="1" ht="9.75" customHeight="1">
      <c r="A24" s="35" t="s">
        <v>198</v>
      </c>
      <c r="B24" s="36"/>
      <c r="C24" s="37" t="s">
        <v>199</v>
      </c>
      <c r="D24" s="38">
        <v>5400</v>
      </c>
      <c r="E24" s="60"/>
      <c r="F24" s="39"/>
      <c r="G24" s="25"/>
      <c r="H24" s="40">
        <v>5400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61"/>
      <c r="V24" s="39">
        <f t="shared" si="11"/>
        <v>5400</v>
      </c>
      <c r="W24" s="39">
        <f t="shared" si="2"/>
        <v>0</v>
      </c>
      <c r="Y24" s="35"/>
      <c r="Z24" s="36"/>
      <c r="AA24" s="39"/>
      <c r="AB24" s="25"/>
      <c r="AC24" s="25"/>
      <c r="AD24" s="25"/>
      <c r="AE24" s="25"/>
      <c r="AF24" s="25"/>
      <c r="AG24" s="49" t="s">
        <v>74</v>
      </c>
      <c r="AH24" s="50"/>
      <c r="AI24" s="51">
        <f t="shared" si="6"/>
        <v>240</v>
      </c>
      <c r="AK24" s="47" t="s">
        <v>119</v>
      </c>
      <c r="AM24" s="51">
        <f aca="true" t="shared" si="15" ref="AM24:AW24">SUM(H35:H39)</f>
        <v>0</v>
      </c>
      <c r="AN24" s="51">
        <f t="shared" si="15"/>
        <v>0</v>
      </c>
      <c r="AO24" s="51">
        <f t="shared" si="15"/>
        <v>0</v>
      </c>
      <c r="AP24" s="51">
        <f t="shared" si="15"/>
        <v>0</v>
      </c>
      <c r="AQ24" s="51">
        <f t="shared" si="15"/>
        <v>0</v>
      </c>
      <c r="AR24" s="51">
        <f t="shared" si="15"/>
        <v>0</v>
      </c>
      <c r="AS24" s="51">
        <f t="shared" si="15"/>
        <v>0</v>
      </c>
      <c r="AT24" s="51">
        <f t="shared" si="15"/>
        <v>0</v>
      </c>
      <c r="AU24" s="51">
        <f t="shared" si="15"/>
        <v>0</v>
      </c>
      <c r="AV24" s="51">
        <f t="shared" si="15"/>
        <v>0</v>
      </c>
      <c r="AW24" s="51">
        <f t="shared" si="15"/>
        <v>0</v>
      </c>
    </row>
    <row r="25" spans="1:49" s="24" customFormat="1" ht="9.75" customHeight="1" thickBot="1">
      <c r="A25" s="35" t="s">
        <v>200</v>
      </c>
      <c r="B25" s="36"/>
      <c r="C25" s="37" t="s">
        <v>201</v>
      </c>
      <c r="D25" s="38">
        <v>0</v>
      </c>
      <c r="E25" s="60"/>
      <c r="F25" s="39"/>
      <c r="G25" s="25"/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61"/>
      <c r="V25" s="39">
        <f t="shared" si="11"/>
        <v>0</v>
      </c>
      <c r="W25" s="39">
        <f t="shared" si="2"/>
        <v>0</v>
      </c>
      <c r="Y25" s="62"/>
      <c r="Z25" s="63"/>
      <c r="AA25" s="56"/>
      <c r="AB25" s="25"/>
      <c r="AC25" s="25"/>
      <c r="AD25" s="25"/>
      <c r="AE25" s="25"/>
      <c r="AF25" s="25"/>
      <c r="AG25" s="49" t="s">
        <v>75</v>
      </c>
      <c r="AH25" s="50"/>
      <c r="AI25" s="51">
        <f>D51+D10+D13+D16</f>
        <v>1200</v>
      </c>
      <c r="AK25" s="47" t="s">
        <v>120</v>
      </c>
      <c r="AM25" s="51">
        <f aca="true" t="shared" si="16" ref="AM25:AW25">H53+H54</f>
        <v>0</v>
      </c>
      <c r="AN25" s="51">
        <f t="shared" si="16"/>
        <v>6600</v>
      </c>
      <c r="AO25" s="51">
        <f t="shared" si="16"/>
        <v>6600</v>
      </c>
      <c r="AP25" s="51">
        <f t="shared" si="16"/>
        <v>6600</v>
      </c>
      <c r="AQ25" s="51">
        <f t="shared" si="16"/>
        <v>6600</v>
      </c>
      <c r="AR25" s="51">
        <f t="shared" si="16"/>
        <v>6600</v>
      </c>
      <c r="AS25" s="51">
        <f t="shared" si="16"/>
        <v>6600</v>
      </c>
      <c r="AT25" s="51">
        <f t="shared" si="16"/>
        <v>6600</v>
      </c>
      <c r="AU25" s="51">
        <f t="shared" si="16"/>
        <v>6600</v>
      </c>
      <c r="AV25" s="51">
        <f t="shared" si="16"/>
        <v>6600</v>
      </c>
      <c r="AW25" s="51">
        <f t="shared" si="16"/>
        <v>6600</v>
      </c>
    </row>
    <row r="26" spans="1:49" s="24" customFormat="1" ht="9.75" customHeight="1" thickBot="1">
      <c r="A26" s="35" t="s">
        <v>202</v>
      </c>
      <c r="B26" s="36"/>
      <c r="C26" s="37" t="s">
        <v>203</v>
      </c>
      <c r="D26" s="38">
        <v>9000</v>
      </c>
      <c r="E26" s="60"/>
      <c r="F26" s="39"/>
      <c r="G26" s="25"/>
      <c r="H26" s="40">
        <v>0</v>
      </c>
      <c r="I26" s="40">
        <v>9000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39">
        <f t="shared" si="11"/>
        <v>9000</v>
      </c>
      <c r="W26" s="39">
        <f t="shared" si="2"/>
        <v>0</v>
      </c>
      <c r="Y26" s="1" t="s">
        <v>139</v>
      </c>
      <c r="Z26" s="58"/>
      <c r="AA26" s="22">
        <f>AE18</f>
        <v>26400</v>
      </c>
      <c r="AB26" s="25"/>
      <c r="AC26" s="25"/>
      <c r="AD26" s="25"/>
      <c r="AE26" s="25"/>
      <c r="AF26" s="25"/>
      <c r="AG26" s="49" t="s">
        <v>76</v>
      </c>
      <c r="AH26" s="50"/>
      <c r="AI26" s="51">
        <f>D52+D58</f>
        <v>720</v>
      </c>
      <c r="AK26" s="47" t="s">
        <v>76</v>
      </c>
      <c r="AM26" s="51">
        <f aca="true" t="shared" si="17" ref="AM26:AW26">H52+H58</f>
        <v>0</v>
      </c>
      <c r="AN26" s="51">
        <f t="shared" si="17"/>
        <v>0</v>
      </c>
      <c r="AO26" s="51">
        <f t="shared" si="17"/>
        <v>0</v>
      </c>
      <c r="AP26" s="51">
        <f t="shared" si="17"/>
        <v>180</v>
      </c>
      <c r="AQ26" s="51">
        <f t="shared" si="17"/>
        <v>0</v>
      </c>
      <c r="AR26" s="51">
        <f t="shared" si="17"/>
        <v>0</v>
      </c>
      <c r="AS26" s="51">
        <f t="shared" si="17"/>
        <v>180</v>
      </c>
      <c r="AT26" s="51">
        <f t="shared" si="17"/>
        <v>0</v>
      </c>
      <c r="AU26" s="51">
        <f t="shared" si="17"/>
        <v>0</v>
      </c>
      <c r="AV26" s="51">
        <f t="shared" si="17"/>
        <v>180</v>
      </c>
      <c r="AW26" s="51">
        <f t="shared" si="17"/>
        <v>0</v>
      </c>
    </row>
    <row r="27" spans="1:49" s="24" customFormat="1" ht="9.75" customHeight="1">
      <c r="A27" s="35" t="s">
        <v>204</v>
      </c>
      <c r="B27" s="36"/>
      <c r="C27" s="37" t="s">
        <v>205</v>
      </c>
      <c r="D27" s="38">
        <v>0</v>
      </c>
      <c r="E27" s="60"/>
      <c r="F27" s="39"/>
      <c r="G27" s="25"/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39">
        <f t="shared" si="11"/>
        <v>0</v>
      </c>
      <c r="W27" s="39">
        <f t="shared" si="2"/>
        <v>0</v>
      </c>
      <c r="AA27" s="25"/>
      <c r="AB27" s="25"/>
      <c r="AC27" s="25"/>
      <c r="AD27" s="25"/>
      <c r="AE27" s="25"/>
      <c r="AF27" s="25"/>
      <c r="AG27" s="49" t="s">
        <v>77</v>
      </c>
      <c r="AH27" s="50"/>
      <c r="AI27" s="51">
        <f>D53</f>
        <v>79200</v>
      </c>
      <c r="AK27" s="47" t="s">
        <v>79</v>
      </c>
      <c r="AM27" s="51">
        <f aca="true" t="shared" si="18" ref="AM27:AW27">H10+H13+H16+SUM(H40:H51)+H55</f>
        <v>2490</v>
      </c>
      <c r="AN27" s="51">
        <f t="shared" si="18"/>
        <v>1190</v>
      </c>
      <c r="AO27" s="51">
        <f t="shared" si="18"/>
        <v>1190</v>
      </c>
      <c r="AP27" s="51">
        <f t="shared" si="18"/>
        <v>1190</v>
      </c>
      <c r="AQ27" s="51">
        <f t="shared" si="18"/>
        <v>1190</v>
      </c>
      <c r="AR27" s="51">
        <f t="shared" si="18"/>
        <v>1190</v>
      </c>
      <c r="AS27" s="51">
        <f t="shared" si="18"/>
        <v>1190</v>
      </c>
      <c r="AT27" s="51">
        <f t="shared" si="18"/>
        <v>1190</v>
      </c>
      <c r="AU27" s="51">
        <f t="shared" si="18"/>
        <v>1190</v>
      </c>
      <c r="AV27" s="51">
        <f t="shared" si="18"/>
        <v>1190</v>
      </c>
      <c r="AW27" s="51">
        <f t="shared" si="18"/>
        <v>1190</v>
      </c>
    </row>
    <row r="28" spans="1:49" s="24" customFormat="1" ht="9.75" customHeight="1">
      <c r="A28" s="35" t="s">
        <v>206</v>
      </c>
      <c r="B28" s="36"/>
      <c r="C28" s="37" t="s">
        <v>207</v>
      </c>
      <c r="D28" s="38">
        <v>12000</v>
      </c>
      <c r="E28" s="60"/>
      <c r="F28" s="39"/>
      <c r="G28" s="25"/>
      <c r="H28" s="40">
        <v>12000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61"/>
      <c r="V28" s="39">
        <f t="shared" si="11"/>
        <v>12000</v>
      </c>
      <c r="W28" s="39">
        <f t="shared" si="2"/>
        <v>0</v>
      </c>
      <c r="AA28" s="25"/>
      <c r="AB28" s="25"/>
      <c r="AC28" s="25"/>
      <c r="AD28" s="25"/>
      <c r="AE28" s="25"/>
      <c r="AF28" s="25"/>
      <c r="AG28" s="49" t="s">
        <v>78</v>
      </c>
      <c r="AH28" s="50"/>
      <c r="AI28" s="51">
        <f>D54</f>
        <v>0</v>
      </c>
      <c r="AK28" s="47" t="s">
        <v>121</v>
      </c>
      <c r="AM28" s="52">
        <f>H8*E8%+H9*E9%+H10*E10%+H11*E11%+H12*E12%+H13*E13%+H14*E14%+H15*E15%+H16*E16%+H17*E17%+H18*E18%+H21*E21%+H22*E22%+H23*E23%+H35*E35%+H36*E36%+H37*E37%+H38*E38%+H39*E39%+H40*E40%+H41*E41%+H42*E42%+H43*E43%+H44*E44%+H46*E46%+H47*E47%+H48*E48%+H49*E49%+H51*E51%+H55*E55%</f>
        <v>3069</v>
      </c>
      <c r="AN28" s="52">
        <f>I8*E8%+I9*E9%+I10*E10%+I11*E11%+I12*E12%+I13*E13%+I14*E14%+I15*E15%+I16*E16%+I17*E17%+I18*E18%+I21*E21%+I22*E22%+I23*E23%+I35*E35%+I36*E36%+I37*E37%+I38*E38%+I39*E39%+I40*E40%+I41*E41%+I42*E42%+I43*E43%+I44*E44%+I46*E46%+I47*E47%+I48*E48%+I49*E49%+I51*E51%+I55*E55%</f>
        <v>214.2</v>
      </c>
      <c r="AO28" s="52">
        <f>J8*E8%+J9*E9%+J10*E10%+J11*E11%+J12*E12%+J13*E13%+J14*E14%+J15*E15%+J16*E16%+J17*E17%+J18*E18%+J21*E21%+J22*E22%+J23*E23%+J35*E35%+J36*E36%+J37*E37%+J38*E38%+J39*E39%+J40*E40%+J41*E41%+J42*E42%+J43*E43%+J44*E44%+J46*E46%+J47*E47%+J48*E48%+J49*E49%+J51*E51%+J55*E55%</f>
        <v>214.2</v>
      </c>
      <c r="AP28" s="52">
        <f>K8*E8%+K9*E9%+K10*E10%+K11*E11%+K12*E12%+K13*E13%+K14*E14%+K15*E15%+K16*E16%+K17*E17%+K18*E18%+K21*E21%+K22*E22%+K23*E23%+K35*E35%+K36*E36%+K37*E37%+K38*E38%+K39*E39%+K40*E40%+K41*E41%+K42*E42%+K43*E43%+K44*E44%+K46*E46%+K47*E47%+K48*E48%+K49*E49%+K51*E51%+K55*E55%</f>
        <v>214.2</v>
      </c>
      <c r="AQ28" s="52">
        <f>L8*E8%+L9*E9%+L10*E10%+L11*E11%+L12*E12%+L13*E13%+L14*E14%+L15*E15%+L16*E16%+L17*E17%+L18*E18%+L21*E21%+L22*E22%+L23*E23%+L35*E35%+L36*E36%+L37*E37%+L38*E38%+L39*E39%+L40*E40%+L41*E41%+L42*E42%+L43*E43%+L44*E44%+L46*E46%+L47*E47%+L48*E48%+L49*E49%+L51*E51%+L55*E55%</f>
        <v>214.2</v>
      </c>
      <c r="AR28" s="52">
        <f>M8*E8%+M9*E9%+M10*E10%+M11*E11%+M12*E12%+M13*E13%+M14*E14%+M15*E15%+M16*E16%+M17*E17%+M18*E18%+M21*E21%+M22*E22%+M23*E23%+M35*E35%+M36*E36%+M37*E37%+M38*E38%+M39*E39%+M40*E40%+M41*E41%+M42*E42%+M43*E43%+M44*E44%+M46*E46%+M47*E47%+M48*E48%+M49*E49%+M51*E51%+M55*E55%</f>
        <v>214.2</v>
      </c>
      <c r="AS28" s="52">
        <f>N8*E8%+N9*E9%+N10*E10%+N11*E11%+N12*E12%+N13*E13%+N14*E14%+N15*E15%+N16*E16%+N17*E17%+N18*E18%+N21*E21%+N22*E22%+N23*E23%+N35*E35%+N36*E36%+N37*E37%+N38*E38%+N39*E39%+N40*E40%+N41*E41%+N42*E42%+N43*E43%+N44*E44%+N46*E46%+N47*E47%+N48*E48%+N49*E49%+N51*E51%+N55*E55%</f>
        <v>214.2</v>
      </c>
      <c r="AT28" s="52">
        <f>O8*E8%+O9*E9%+O10*E10%+O11*E11%+O12*E12%+O13*E13%+O14*E14%+O15*E15%+O16*E16%+O17*E17%+O18*E18%+O21*E21%+O22*E22%+O23*E23%+O35*E35%+O36*E36%+O37*E37%+O38*E38%+O39*E39%+O40*E40%+O41*E41%+O42*E42%+O43*E43%+O44*E44%+O46*E46%+O47*E47%+O48*E48%+O49*E49%+O51*E51%+O55*E55%</f>
        <v>214.2</v>
      </c>
      <c r="AU28" s="52">
        <f>P8*E8%+P9*E9%+P10*E10%+P11*E11%+P12*E12%+P13*E13%+P14*E14%+P15*E15%+P16*E16%+P17*E17%+P18*E18%+P21*E21%+P22*E22%+P23*E23%+P35*E35%+P36*E36%+P37*E37%+P38*E38%+P39*E39%+P40*E40%+P41*E41%+P42*E42%+P43*E43%+P44*E44%+P46*E46%+P47*E47%+P48*E48%+P49*E49%+P51*E51%+P55*E55%</f>
        <v>214.2</v>
      </c>
      <c r="AV28" s="52">
        <f>Q8*E8%+Q9*E9%+Q10*E10%+Q11*E11%+Q12*E12%+Q13*E13%+Q14*E14%+Q15*E15%+Q16*E16%+Q17*E17%+Q18*E18%+Q21*E21%+Q22*E22%+Q23*E23%+Q35*E35%+Q36*E36%+Q37*E37%+Q38*E38%+Q39*E39%+Q40*E40%+Q41*E41%+Q42*E42%+Q43*E43%+Q44*E44%+Q46*E46%+Q47*E47%+Q48*E48%+Q49*E49%+Q51*E51%+Q55*E55%</f>
        <v>214.2</v>
      </c>
      <c r="AW28" s="52">
        <f>R8*E8%+R9*E9%+R10*E10%+R11*E11%+R12*E12%+R13*E13%+R14*E14%+R15*E15%+R16*E16%+R17*E17%+R18*E18%+R21*E21%+R22*E22%+R23*E23%+R35*E35%+R36*E36%+R37*E37%+R38*E38%+R39*E39%+R40*E40%+R41*E41%+R42*E42%+R43*E43%+R44*E44%+R46*E46%+R47*E47%+R48*E48%+R49*E49%+R51*E51%+R55*E55%</f>
        <v>214.2</v>
      </c>
    </row>
    <row r="29" spans="1:49" s="24" customFormat="1" ht="9.75" customHeight="1">
      <c r="A29" s="35" t="s">
        <v>208</v>
      </c>
      <c r="B29" s="36"/>
      <c r="C29" s="37" t="s">
        <v>209</v>
      </c>
      <c r="D29" s="38">
        <v>0</v>
      </c>
      <c r="E29" s="60"/>
      <c r="F29" s="39"/>
      <c r="G29" s="25"/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61"/>
      <c r="V29" s="39">
        <f t="shared" si="11"/>
        <v>0</v>
      </c>
      <c r="W29" s="39">
        <f t="shared" si="2"/>
        <v>0</v>
      </c>
      <c r="Y29" s="32" t="s">
        <v>137</v>
      </c>
      <c r="AA29" s="25"/>
      <c r="AB29" s="25"/>
      <c r="AC29" s="25"/>
      <c r="AD29" s="25"/>
      <c r="AE29" s="25"/>
      <c r="AF29" s="25"/>
      <c r="AG29" s="49" t="s">
        <v>79</v>
      </c>
      <c r="AH29" s="50"/>
      <c r="AI29" s="51">
        <f>D55</f>
        <v>3000</v>
      </c>
      <c r="AK29" s="47" t="s">
        <v>122</v>
      </c>
      <c r="AM29" s="52"/>
      <c r="AN29" s="52"/>
      <c r="AO29" s="52"/>
      <c r="AP29" s="52">
        <f>AM15+AN15+AO15+AP15-AM28-AN28-AO28-AP28</f>
        <v>608.3999999999999</v>
      </c>
      <c r="AQ29" s="52"/>
      <c r="AR29" s="52"/>
      <c r="AS29" s="52">
        <f>AQ15+AR15+AS15-AQ28-AR28-AS28-AP30</f>
        <v>3677.4000000000005</v>
      </c>
      <c r="AT29" s="52"/>
      <c r="AU29" s="52"/>
      <c r="AV29" s="52">
        <f>AT15+AU15+AV15-AT28-AU28-AV28-AS30</f>
        <v>3677.4000000000005</v>
      </c>
      <c r="AW29" s="52"/>
    </row>
    <row r="30" spans="1:49" s="24" customFormat="1" ht="9.75" customHeight="1" thickBot="1">
      <c r="A30" s="35" t="s">
        <v>210</v>
      </c>
      <c r="B30" s="36"/>
      <c r="C30" s="37" t="s">
        <v>211</v>
      </c>
      <c r="D30" s="38">
        <v>96000</v>
      </c>
      <c r="E30" s="38">
        <v>18</v>
      </c>
      <c r="F30" s="39">
        <f aca="true" t="shared" si="19" ref="F30:F44">D30*E30%</f>
        <v>17280</v>
      </c>
      <c r="G30" s="25"/>
      <c r="H30" s="40">
        <v>0</v>
      </c>
      <c r="I30" s="40">
        <v>8000</v>
      </c>
      <c r="J30" s="40">
        <v>8000</v>
      </c>
      <c r="K30" s="40">
        <v>8000</v>
      </c>
      <c r="L30" s="40">
        <v>8000</v>
      </c>
      <c r="M30" s="40">
        <v>8000</v>
      </c>
      <c r="N30" s="40">
        <v>8000</v>
      </c>
      <c r="O30" s="40">
        <v>8000</v>
      </c>
      <c r="P30" s="40">
        <v>8000</v>
      </c>
      <c r="Q30" s="40">
        <v>8000</v>
      </c>
      <c r="R30" s="40">
        <v>8000</v>
      </c>
      <c r="S30" s="40">
        <v>8000</v>
      </c>
      <c r="T30" s="40">
        <v>8000</v>
      </c>
      <c r="U30" s="40">
        <v>0</v>
      </c>
      <c r="V30" s="39">
        <f t="shared" si="11"/>
        <v>96000</v>
      </c>
      <c r="W30" s="39">
        <f t="shared" si="2"/>
        <v>0</v>
      </c>
      <c r="AA30" s="25"/>
      <c r="AB30" s="25"/>
      <c r="AC30" s="25"/>
      <c r="AD30" s="25"/>
      <c r="AE30" s="25"/>
      <c r="AF30" s="25"/>
      <c r="AG30" s="54" t="s">
        <v>80</v>
      </c>
      <c r="AH30" s="55"/>
      <c r="AI30" s="64">
        <f>D56</f>
        <v>5400</v>
      </c>
      <c r="AK30" s="47"/>
      <c r="AM30" s="53"/>
      <c r="AN30" s="53"/>
      <c r="AO30" s="53"/>
      <c r="AP30" s="53">
        <f>IF(AP29&lt;0,-AP29,0)</f>
        <v>0</v>
      </c>
      <c r="AQ30" s="53"/>
      <c r="AR30" s="53"/>
      <c r="AS30" s="53">
        <f>IF(AS29&lt;0,-AS29,0)</f>
        <v>0</v>
      </c>
      <c r="AT30" s="53"/>
      <c r="AU30" s="53"/>
      <c r="AV30" s="53">
        <f>IF(AV29&lt;0,-AV29,0)</f>
        <v>0</v>
      </c>
      <c r="AW30" s="53"/>
    </row>
    <row r="31" spans="1:49" s="24" customFormat="1" ht="9.75" customHeight="1" thickBot="1">
      <c r="A31" s="35" t="s">
        <v>212</v>
      </c>
      <c r="B31" s="36"/>
      <c r="C31" s="37" t="s">
        <v>213</v>
      </c>
      <c r="D31" s="38">
        <v>0</v>
      </c>
      <c r="E31" s="38">
        <v>18</v>
      </c>
      <c r="F31" s="39">
        <f t="shared" si="19"/>
        <v>0</v>
      </c>
      <c r="G31" s="25"/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39">
        <f t="shared" si="11"/>
        <v>0</v>
      </c>
      <c r="W31" s="39">
        <f t="shared" si="2"/>
        <v>0</v>
      </c>
      <c r="Y31" s="101" t="s">
        <v>81</v>
      </c>
      <c r="Z31" s="99"/>
      <c r="AA31" s="100"/>
      <c r="AB31" s="65"/>
      <c r="AC31" s="98" t="s">
        <v>82</v>
      </c>
      <c r="AD31" s="99"/>
      <c r="AE31" s="100"/>
      <c r="AF31" s="25"/>
      <c r="AG31" s="41" t="s">
        <v>83</v>
      </c>
      <c r="AH31" s="42"/>
      <c r="AI31" s="22">
        <f>SUM(AI13:AI30)</f>
        <v>103290</v>
      </c>
      <c r="AK31" s="1" t="s">
        <v>123</v>
      </c>
      <c r="AL31" s="18"/>
      <c r="AM31" s="22">
        <f aca="true" t="shared" si="20" ref="AM31:AW31">SUM(AM19:AM30)</f>
        <v>21559</v>
      </c>
      <c r="AN31" s="22">
        <f t="shared" si="20"/>
        <v>8337.53</v>
      </c>
      <c r="AO31" s="22">
        <f t="shared" si="20"/>
        <v>8337.53</v>
      </c>
      <c r="AP31" s="22">
        <f t="shared" si="20"/>
        <v>9125.93</v>
      </c>
      <c r="AQ31" s="22">
        <f t="shared" si="20"/>
        <v>8337.53</v>
      </c>
      <c r="AR31" s="22">
        <f t="shared" si="20"/>
        <v>8337.53</v>
      </c>
      <c r="AS31" s="22">
        <f t="shared" si="20"/>
        <v>12194.93</v>
      </c>
      <c r="AT31" s="22">
        <f t="shared" si="20"/>
        <v>8337.53</v>
      </c>
      <c r="AU31" s="22">
        <f t="shared" si="20"/>
        <v>8337.53</v>
      </c>
      <c r="AV31" s="22">
        <f t="shared" si="20"/>
        <v>12194.93</v>
      </c>
      <c r="AW31" s="22">
        <f t="shared" si="20"/>
        <v>8337.53</v>
      </c>
    </row>
    <row r="32" spans="1:49" s="24" customFormat="1" ht="9.75" customHeight="1" thickBot="1">
      <c r="A32" s="35" t="s">
        <v>214</v>
      </c>
      <c r="B32" s="36"/>
      <c r="C32" s="37" t="s">
        <v>215</v>
      </c>
      <c r="D32" s="38">
        <v>0</v>
      </c>
      <c r="E32" s="38">
        <v>18</v>
      </c>
      <c r="F32" s="39">
        <f t="shared" si="19"/>
        <v>0</v>
      </c>
      <c r="G32" s="25"/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39">
        <f t="shared" si="11"/>
        <v>0</v>
      </c>
      <c r="W32" s="39">
        <f t="shared" si="2"/>
        <v>0</v>
      </c>
      <c r="Y32" s="1" t="s">
        <v>84</v>
      </c>
      <c r="Z32" s="58"/>
      <c r="AA32" s="59">
        <f>AA33-AA34</f>
        <v>10600</v>
      </c>
      <c r="AB32" s="53"/>
      <c r="AC32" s="41" t="s">
        <v>85</v>
      </c>
      <c r="AD32" s="57"/>
      <c r="AE32" s="59">
        <f>AE33+AE34+AE35</f>
        <v>7110</v>
      </c>
      <c r="AF32" s="25"/>
      <c r="AG32" s="66"/>
      <c r="AH32" s="67"/>
      <c r="AI32" s="53"/>
      <c r="AK32" s="1" t="s">
        <v>124</v>
      </c>
      <c r="AL32" s="58"/>
      <c r="AM32" s="22">
        <f>AM17-AM31</f>
        <v>-4159</v>
      </c>
      <c r="AN32" s="22">
        <f aca="true" t="shared" si="21" ref="AN32:AW32">AM32+AN17-AN31</f>
        <v>5943.469999999999</v>
      </c>
      <c r="AO32" s="22">
        <f t="shared" si="21"/>
        <v>7045.939999999999</v>
      </c>
      <c r="AP32" s="22">
        <f t="shared" si="21"/>
        <v>7360.009999999998</v>
      </c>
      <c r="AQ32" s="22">
        <f t="shared" si="21"/>
        <v>8462.479999999998</v>
      </c>
      <c r="AR32" s="22">
        <f t="shared" si="21"/>
        <v>9564.949999999995</v>
      </c>
      <c r="AS32" s="22">
        <f t="shared" si="21"/>
        <v>6810.019999999997</v>
      </c>
      <c r="AT32" s="22">
        <f t="shared" si="21"/>
        <v>7912.489999999996</v>
      </c>
      <c r="AU32" s="22">
        <f t="shared" si="21"/>
        <v>9014.959999999997</v>
      </c>
      <c r="AV32" s="22">
        <f t="shared" si="21"/>
        <v>6260.029999999999</v>
      </c>
      <c r="AW32" s="22">
        <f t="shared" si="21"/>
        <v>7362.499999999998</v>
      </c>
    </row>
    <row r="33" spans="1:49" s="24" customFormat="1" ht="9.75" customHeight="1" thickBot="1">
      <c r="A33" s="35" t="s">
        <v>216</v>
      </c>
      <c r="B33" s="36"/>
      <c r="C33" s="37" t="s">
        <v>217</v>
      </c>
      <c r="D33" s="38">
        <v>0</v>
      </c>
      <c r="E33" s="38">
        <v>18</v>
      </c>
      <c r="F33" s="39">
        <f t="shared" si="19"/>
        <v>0</v>
      </c>
      <c r="G33" s="25"/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39">
        <f t="shared" si="11"/>
        <v>0</v>
      </c>
      <c r="W33" s="39">
        <f t="shared" si="2"/>
        <v>0</v>
      </c>
      <c r="Y33" s="26" t="s">
        <v>86</v>
      </c>
      <c r="Z33" s="27"/>
      <c r="AA33" s="30">
        <f>SUM(AA11:AA19)+AA21+AA22</f>
        <v>16000</v>
      </c>
      <c r="AB33" s="53"/>
      <c r="AC33" s="43" t="s">
        <v>87</v>
      </c>
      <c r="AD33" s="44"/>
      <c r="AE33" s="30">
        <f>AE11+AE12</f>
        <v>5400</v>
      </c>
      <c r="AF33" s="25"/>
      <c r="AG33" s="41" t="s">
        <v>88</v>
      </c>
      <c r="AH33" s="42"/>
      <c r="AI33" s="59">
        <f>AI11-AI31</f>
        <v>-7290</v>
      </c>
      <c r="AK33" s="47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</row>
    <row r="34" spans="1:49" s="24" customFormat="1" ht="9.75" customHeight="1" thickBot="1">
      <c r="A34" s="35" t="s">
        <v>218</v>
      </c>
      <c r="B34" s="36"/>
      <c r="C34" s="37" t="s">
        <v>219</v>
      </c>
      <c r="D34" s="38">
        <v>0</v>
      </c>
      <c r="E34" s="38">
        <v>18</v>
      </c>
      <c r="F34" s="39">
        <f t="shared" si="19"/>
        <v>0</v>
      </c>
      <c r="G34" s="25"/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39">
        <f t="shared" si="11"/>
        <v>0</v>
      </c>
      <c r="W34" s="39">
        <f t="shared" si="2"/>
        <v>0</v>
      </c>
      <c r="Y34" s="68" t="s">
        <v>89</v>
      </c>
      <c r="Z34" s="69"/>
      <c r="AA34" s="73">
        <f>AI30</f>
        <v>5400</v>
      </c>
      <c r="AB34" s="53"/>
      <c r="AC34" s="49" t="s">
        <v>90</v>
      </c>
      <c r="AD34" s="50"/>
      <c r="AE34" s="39">
        <f>AI35</f>
        <v>1710</v>
      </c>
      <c r="AF34" s="25"/>
      <c r="AG34" s="70" t="s">
        <v>91</v>
      </c>
      <c r="AH34" s="57"/>
      <c r="AI34" s="59">
        <f>AE14</f>
        <v>9000</v>
      </c>
      <c r="AK34" s="1" t="s">
        <v>106</v>
      </c>
      <c r="AL34" s="58"/>
      <c r="AM34" s="20" t="s">
        <v>160</v>
      </c>
      <c r="AN34" s="20" t="s">
        <v>161</v>
      </c>
      <c r="AO34" s="20"/>
      <c r="AP34" s="20" t="s">
        <v>125</v>
      </c>
      <c r="AQ34" s="25"/>
      <c r="AR34" s="25"/>
      <c r="AS34" s="25"/>
      <c r="AT34" s="25"/>
      <c r="AU34" s="25"/>
      <c r="AV34" s="25"/>
      <c r="AW34" s="25"/>
    </row>
    <row r="35" spans="1:49" s="24" customFormat="1" ht="9.75" customHeight="1" thickBot="1">
      <c r="A35" s="35" t="s">
        <v>220</v>
      </c>
      <c r="B35" s="36"/>
      <c r="C35" s="37" t="s">
        <v>221</v>
      </c>
      <c r="D35" s="38">
        <v>0</v>
      </c>
      <c r="E35" s="38">
        <v>18</v>
      </c>
      <c r="F35" s="39">
        <f t="shared" si="19"/>
        <v>0</v>
      </c>
      <c r="G35" s="25"/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39">
        <f t="shared" si="11"/>
        <v>0</v>
      </c>
      <c r="W35" s="39">
        <f t="shared" si="2"/>
        <v>0</v>
      </c>
      <c r="Y35" s="1" t="s">
        <v>92</v>
      </c>
      <c r="Z35" s="58"/>
      <c r="AA35" s="59">
        <f>AA36+AA37</f>
        <v>4510.040000000001</v>
      </c>
      <c r="AB35" s="53"/>
      <c r="AC35" s="71" t="s">
        <v>93</v>
      </c>
      <c r="AD35" s="72"/>
      <c r="AE35" s="73">
        <f>AE13</f>
        <v>0</v>
      </c>
      <c r="AF35" s="25"/>
      <c r="AG35" s="41" t="s">
        <v>94</v>
      </c>
      <c r="AH35" s="57"/>
      <c r="AI35" s="59">
        <f>AI33+AI34</f>
        <v>1710</v>
      </c>
      <c r="AK35" s="26" t="s">
        <v>87</v>
      </c>
      <c r="AL35" s="27"/>
      <c r="AM35" s="45">
        <f>S24+S25</f>
        <v>0</v>
      </c>
      <c r="AN35" s="45">
        <f>T24+T25</f>
        <v>0</v>
      </c>
      <c r="AO35" s="30"/>
      <c r="AP35" s="30">
        <f>SUM(AM11:AW11)+AM35+AN35+AO35</f>
        <v>5400</v>
      </c>
      <c r="AQ35" s="25"/>
      <c r="AR35" s="25"/>
      <c r="AS35" s="25"/>
      <c r="AT35" s="25"/>
      <c r="AU35" s="25"/>
      <c r="AV35" s="25"/>
      <c r="AW35" s="25"/>
    </row>
    <row r="36" spans="1:49" s="24" customFormat="1" ht="9.75" customHeight="1" thickBot="1">
      <c r="A36" s="35" t="s">
        <v>222</v>
      </c>
      <c r="B36" s="36"/>
      <c r="C36" s="37" t="s">
        <v>223</v>
      </c>
      <c r="D36" s="38">
        <v>0</v>
      </c>
      <c r="E36" s="38">
        <v>18</v>
      </c>
      <c r="F36" s="39">
        <f t="shared" si="19"/>
        <v>0</v>
      </c>
      <c r="G36" s="25"/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39">
        <f t="shared" si="11"/>
        <v>0</v>
      </c>
      <c r="W36" s="39">
        <f t="shared" si="2"/>
        <v>0</v>
      </c>
      <c r="Y36" s="26" t="s">
        <v>95</v>
      </c>
      <c r="Z36" s="27"/>
      <c r="AA36" s="30">
        <f>AN56</f>
        <v>4510.040000000001</v>
      </c>
      <c r="AB36" s="53"/>
      <c r="AC36" s="41" t="s">
        <v>96</v>
      </c>
      <c r="AD36" s="57"/>
      <c r="AE36" s="59">
        <f>AE15+AE16-V57</f>
        <v>8000.040000000001</v>
      </c>
      <c r="AF36" s="25"/>
      <c r="AG36" s="25"/>
      <c r="AH36" s="25"/>
      <c r="AI36" s="25"/>
      <c r="AK36" s="35" t="s">
        <v>107</v>
      </c>
      <c r="AL36" s="36"/>
      <c r="AM36" s="51">
        <f>S28+S29</f>
        <v>0</v>
      </c>
      <c r="AN36" s="51">
        <f>T28+T29</f>
        <v>0</v>
      </c>
      <c r="AO36" s="39"/>
      <c r="AP36" s="39">
        <f>SUM(AM12:AW12)+AM36+AN36+AO36</f>
        <v>12000</v>
      </c>
      <c r="AQ36" s="25"/>
      <c r="AR36" s="25"/>
      <c r="AS36" s="25"/>
      <c r="AT36" s="25"/>
      <c r="AU36" s="25"/>
      <c r="AV36" s="25"/>
      <c r="AW36" s="25"/>
    </row>
    <row r="37" spans="1:49" s="24" customFormat="1" ht="9.75" customHeight="1" thickBot="1">
      <c r="A37" s="35" t="s">
        <v>224</v>
      </c>
      <c r="B37" s="36"/>
      <c r="C37" s="37" t="s">
        <v>225</v>
      </c>
      <c r="D37" s="38">
        <v>0</v>
      </c>
      <c r="E37" s="38">
        <v>18</v>
      </c>
      <c r="F37" s="39">
        <f t="shared" si="19"/>
        <v>0</v>
      </c>
      <c r="G37" s="25"/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39">
        <f t="shared" si="11"/>
        <v>0</v>
      </c>
      <c r="W37" s="39">
        <f t="shared" si="2"/>
        <v>0</v>
      </c>
      <c r="Y37" s="26" t="s">
        <v>97</v>
      </c>
      <c r="Z37" s="27"/>
      <c r="AA37" s="39">
        <f>D20+SUM(U30:U34)+U26+U27+AN54</f>
        <v>0</v>
      </c>
      <c r="AB37" s="53"/>
      <c r="AC37" s="41" t="s">
        <v>98</v>
      </c>
      <c r="AD37" s="57"/>
      <c r="AE37" s="59">
        <f>SUM(U8:U19)+SUM(U21:U23)+SUM(U35:U55)</f>
        <v>0</v>
      </c>
      <c r="AF37" s="25"/>
      <c r="AG37" s="25"/>
      <c r="AH37" s="25"/>
      <c r="AI37" s="25"/>
      <c r="AK37" s="35" t="s">
        <v>108</v>
      </c>
      <c r="AL37" s="36"/>
      <c r="AM37" s="51">
        <f>S26+S27</f>
        <v>0</v>
      </c>
      <c r="AN37" s="51">
        <f>T26+T27</f>
        <v>0</v>
      </c>
      <c r="AO37" s="39"/>
      <c r="AP37" s="39">
        <f>SUM(AM13:AW13)+AM37+AN37+AO37</f>
        <v>9000</v>
      </c>
      <c r="AQ37" s="25"/>
      <c r="AR37" s="25"/>
      <c r="AS37" s="25"/>
      <c r="AT37" s="25"/>
      <c r="AU37" s="25"/>
      <c r="AV37" s="25"/>
      <c r="AW37" s="25"/>
    </row>
    <row r="38" spans="1:49" s="24" customFormat="1" ht="9.75" customHeight="1" thickBot="1">
      <c r="A38" s="35" t="s">
        <v>0</v>
      </c>
      <c r="B38" s="36"/>
      <c r="C38" s="37" t="s">
        <v>1</v>
      </c>
      <c r="D38" s="38">
        <v>0</v>
      </c>
      <c r="E38" s="38">
        <v>18</v>
      </c>
      <c r="F38" s="39">
        <f t="shared" si="19"/>
        <v>0</v>
      </c>
      <c r="G38" s="25"/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39">
        <f t="shared" si="11"/>
        <v>0</v>
      </c>
      <c r="W38" s="39">
        <f t="shared" si="2"/>
        <v>0</v>
      </c>
      <c r="Y38" s="47"/>
      <c r="Z38" s="74"/>
      <c r="AA38" s="53"/>
      <c r="AB38" s="53"/>
      <c r="AC38" s="67"/>
      <c r="AD38" s="67"/>
      <c r="AE38" s="53"/>
      <c r="AF38" s="25"/>
      <c r="AG38" s="33" t="s">
        <v>99</v>
      </c>
      <c r="AH38" s="25"/>
      <c r="AI38" s="25"/>
      <c r="AK38" s="35" t="s">
        <v>109</v>
      </c>
      <c r="AL38" s="36"/>
      <c r="AM38" s="51">
        <f>SUM(S30:S34)</f>
        <v>8000</v>
      </c>
      <c r="AN38" s="51">
        <f>SUM(T30:T34)</f>
        <v>8000</v>
      </c>
      <c r="AO38" s="39"/>
      <c r="AP38" s="39">
        <f>SUM(AM14:AW14)+AM38+AN38+AO38</f>
        <v>96000</v>
      </c>
      <c r="AQ38" s="25"/>
      <c r="AR38" s="25"/>
      <c r="AS38" s="25"/>
      <c r="AT38" s="25"/>
      <c r="AU38" s="25"/>
      <c r="AV38" s="25"/>
      <c r="AW38" s="25"/>
    </row>
    <row r="39" spans="1:49" s="24" customFormat="1" ht="9.75" customHeight="1" thickBot="1">
      <c r="A39" s="35" t="s">
        <v>2</v>
      </c>
      <c r="B39" s="36"/>
      <c r="C39" s="37" t="s">
        <v>3</v>
      </c>
      <c r="D39" s="38">
        <v>0</v>
      </c>
      <c r="E39" s="38">
        <v>18</v>
      </c>
      <c r="F39" s="39">
        <f t="shared" si="19"/>
        <v>0</v>
      </c>
      <c r="G39" s="25"/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39">
        <f t="shared" si="11"/>
        <v>0</v>
      </c>
      <c r="W39" s="39">
        <f t="shared" si="2"/>
        <v>0</v>
      </c>
      <c r="Y39" s="1" t="s">
        <v>100</v>
      </c>
      <c r="Z39" s="58"/>
      <c r="AA39" s="22">
        <f>AA32+AA35</f>
        <v>15110.04</v>
      </c>
      <c r="AB39" s="75"/>
      <c r="AC39" s="41" t="s">
        <v>101</v>
      </c>
      <c r="AD39" s="57"/>
      <c r="AE39" s="22">
        <f>AE32+AE36+AE37</f>
        <v>15110.04</v>
      </c>
      <c r="AF39" s="25"/>
      <c r="AG39" s="25"/>
      <c r="AH39" s="25"/>
      <c r="AI39" s="25"/>
      <c r="AK39" s="35" t="s">
        <v>110</v>
      </c>
      <c r="AL39" s="36"/>
      <c r="AM39" s="52">
        <f>S30*E30%+S31*E31%+S32*E32%+S33*E33%+S34*E34%</f>
        <v>1440</v>
      </c>
      <c r="AN39" s="52">
        <f>T30*E30%+T31*E31%+T32*E32%+T33*E33%+T34*E34%</f>
        <v>1440</v>
      </c>
      <c r="AO39" s="39"/>
      <c r="AP39" s="39">
        <f>SUM(AM15:AW15)+AM39+AN39+AO39</f>
        <v>17280</v>
      </c>
      <c r="AQ39" s="25"/>
      <c r="AR39" s="25"/>
      <c r="AS39" s="25"/>
      <c r="AT39" s="25"/>
      <c r="AU39" s="25"/>
      <c r="AV39" s="25"/>
      <c r="AW39" s="25"/>
    </row>
    <row r="40" spans="1:49" s="24" customFormat="1" ht="9.75" customHeight="1" thickBot="1">
      <c r="A40" s="35" t="s">
        <v>4</v>
      </c>
      <c r="B40" s="36"/>
      <c r="C40" s="37" t="s">
        <v>5</v>
      </c>
      <c r="D40" s="38">
        <v>0</v>
      </c>
      <c r="E40" s="38">
        <v>18</v>
      </c>
      <c r="F40" s="39">
        <f t="shared" si="19"/>
        <v>0</v>
      </c>
      <c r="G40" s="25"/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39">
        <f t="shared" si="11"/>
        <v>0</v>
      </c>
      <c r="W40" s="39">
        <f t="shared" si="2"/>
        <v>0</v>
      </c>
      <c r="AA40" s="25"/>
      <c r="AB40" s="25"/>
      <c r="AC40" s="25"/>
      <c r="AD40" s="25"/>
      <c r="AE40" s="25"/>
      <c r="AF40" s="25"/>
      <c r="AG40" s="41" t="s">
        <v>40</v>
      </c>
      <c r="AH40" s="42"/>
      <c r="AI40" s="20" t="s">
        <v>41</v>
      </c>
      <c r="AK40" s="47"/>
      <c r="AM40" s="53"/>
      <c r="AN40" s="53"/>
      <c r="AO40" s="53"/>
      <c r="AP40" s="53"/>
      <c r="AQ40" s="25"/>
      <c r="AR40" s="25"/>
      <c r="AS40" s="25"/>
      <c r="AT40" s="25"/>
      <c r="AU40" s="25"/>
      <c r="AV40" s="25"/>
      <c r="AW40" s="25"/>
    </row>
    <row r="41" spans="1:49" s="24" customFormat="1" ht="9.75" customHeight="1" thickBot="1">
      <c r="A41" s="35" t="s">
        <v>6</v>
      </c>
      <c r="B41" s="36"/>
      <c r="C41" s="37" t="s">
        <v>7</v>
      </c>
      <c r="D41" s="38">
        <v>0</v>
      </c>
      <c r="E41" s="38">
        <v>18</v>
      </c>
      <c r="F41" s="39">
        <f t="shared" si="19"/>
        <v>0</v>
      </c>
      <c r="G41" s="25"/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39">
        <f t="shared" si="11"/>
        <v>0</v>
      </c>
      <c r="W41" s="39">
        <f t="shared" si="2"/>
        <v>0</v>
      </c>
      <c r="AA41" s="25"/>
      <c r="AB41" s="25"/>
      <c r="AC41" s="25"/>
      <c r="AD41" s="25"/>
      <c r="AE41" s="25"/>
      <c r="AF41" s="25"/>
      <c r="AG41" s="43" t="s">
        <v>102</v>
      </c>
      <c r="AH41" s="44"/>
      <c r="AI41" s="87" t="e">
        <f>AA35/AE37</f>
        <v>#DIV/0!</v>
      </c>
      <c r="AK41" s="1" t="s">
        <v>111</v>
      </c>
      <c r="AL41" s="18"/>
      <c r="AM41" s="22">
        <f>SUM(AM35:AM40)</f>
        <v>9440</v>
      </c>
      <c r="AN41" s="22">
        <f>SUM(AN35:AN40)</f>
        <v>9440</v>
      </c>
      <c r="AO41" s="22"/>
      <c r="AP41" s="22">
        <f>SUM(AP35:AP40)</f>
        <v>139680</v>
      </c>
      <c r="AQ41" s="21"/>
      <c r="AR41" s="21"/>
      <c r="AS41" s="21"/>
      <c r="AT41" s="21"/>
      <c r="AU41" s="21"/>
      <c r="AV41" s="21"/>
      <c r="AW41" s="21"/>
    </row>
    <row r="42" spans="1:49" s="24" customFormat="1" ht="9.75" customHeight="1" thickBot="1">
      <c r="A42" s="35" t="s">
        <v>8</v>
      </c>
      <c r="B42" s="36"/>
      <c r="C42" s="37" t="s">
        <v>9</v>
      </c>
      <c r="D42" s="38">
        <v>2400</v>
      </c>
      <c r="E42" s="38">
        <v>18</v>
      </c>
      <c r="F42" s="39">
        <f t="shared" si="19"/>
        <v>432</v>
      </c>
      <c r="G42" s="25"/>
      <c r="H42" s="40">
        <v>0</v>
      </c>
      <c r="I42" s="40">
        <v>200</v>
      </c>
      <c r="J42" s="40">
        <v>200</v>
      </c>
      <c r="K42" s="40">
        <v>200</v>
      </c>
      <c r="L42" s="40">
        <v>200</v>
      </c>
      <c r="M42" s="40">
        <v>200</v>
      </c>
      <c r="N42" s="40">
        <v>200</v>
      </c>
      <c r="O42" s="40">
        <v>200</v>
      </c>
      <c r="P42" s="40">
        <v>200</v>
      </c>
      <c r="Q42" s="40">
        <v>200</v>
      </c>
      <c r="R42" s="40">
        <v>200</v>
      </c>
      <c r="S42" s="40">
        <v>200</v>
      </c>
      <c r="T42" s="40">
        <v>200</v>
      </c>
      <c r="U42" s="40">
        <v>0</v>
      </c>
      <c r="V42" s="39">
        <f t="shared" si="11"/>
        <v>2400</v>
      </c>
      <c r="W42" s="39">
        <f t="shared" si="2"/>
        <v>0</v>
      </c>
      <c r="AA42" s="25"/>
      <c r="AB42" s="25"/>
      <c r="AC42" s="25"/>
      <c r="AD42" s="25"/>
      <c r="AE42" s="25"/>
      <c r="AF42" s="25"/>
      <c r="AG42" s="49" t="s">
        <v>103</v>
      </c>
      <c r="AH42" s="50"/>
      <c r="AI42" s="88">
        <f>AE36/AE32</f>
        <v>1.1251814345991562</v>
      </c>
      <c r="AK42" s="1" t="s">
        <v>112</v>
      </c>
      <c r="AL42" s="58"/>
      <c r="AM42" s="59"/>
      <c r="AN42" s="59"/>
      <c r="AO42" s="59"/>
      <c r="AP42" s="59"/>
      <c r="AQ42" s="25"/>
      <c r="AR42" s="25"/>
      <c r="AS42" s="25"/>
      <c r="AT42" s="25"/>
      <c r="AU42" s="25"/>
      <c r="AV42" s="25"/>
      <c r="AW42" s="25"/>
    </row>
    <row r="43" spans="1:49" s="24" customFormat="1" ht="9.75" customHeight="1">
      <c r="A43" s="35" t="s">
        <v>10</v>
      </c>
      <c r="B43" s="36"/>
      <c r="C43" s="37" t="s">
        <v>11</v>
      </c>
      <c r="D43" s="38">
        <v>1500</v>
      </c>
      <c r="E43" s="38">
        <v>18</v>
      </c>
      <c r="F43" s="39">
        <f t="shared" si="19"/>
        <v>270</v>
      </c>
      <c r="G43" s="25"/>
      <c r="H43" s="40">
        <v>0</v>
      </c>
      <c r="I43" s="40">
        <v>125</v>
      </c>
      <c r="J43" s="40">
        <v>125</v>
      </c>
      <c r="K43" s="40">
        <v>125</v>
      </c>
      <c r="L43" s="40">
        <v>125</v>
      </c>
      <c r="M43" s="40">
        <v>125</v>
      </c>
      <c r="N43" s="40">
        <v>125</v>
      </c>
      <c r="O43" s="40">
        <v>125</v>
      </c>
      <c r="P43" s="40">
        <v>125</v>
      </c>
      <c r="Q43" s="40">
        <v>125</v>
      </c>
      <c r="R43" s="40">
        <v>125</v>
      </c>
      <c r="S43" s="40">
        <v>125</v>
      </c>
      <c r="T43" s="40">
        <v>125</v>
      </c>
      <c r="U43" s="40">
        <v>0</v>
      </c>
      <c r="V43" s="39">
        <f t="shared" si="11"/>
        <v>1500</v>
      </c>
      <c r="W43" s="39">
        <f t="shared" si="2"/>
        <v>0</v>
      </c>
      <c r="AA43" s="25"/>
      <c r="AB43" s="25"/>
      <c r="AC43" s="25"/>
      <c r="AD43" s="25"/>
      <c r="AE43" s="25"/>
      <c r="AF43" s="25"/>
      <c r="AG43" s="49" t="s">
        <v>104</v>
      </c>
      <c r="AH43" s="50"/>
      <c r="AI43" s="88">
        <f>AI26/AI11</f>
        <v>0.0075</v>
      </c>
      <c r="AK43" s="47" t="s">
        <v>113</v>
      </c>
      <c r="AM43" s="48">
        <f>S8+S9+S11+S12+S14+S15</f>
        <v>0</v>
      </c>
      <c r="AN43" s="48">
        <f>T8+T9+T11+T12+T14+T15</f>
        <v>0</v>
      </c>
      <c r="AO43" s="53"/>
      <c r="AP43" s="76">
        <f aca="true" t="shared" si="22" ref="AP43:AP51">SUM(AM19:AW19)+AM43+AN43+AO43</f>
        <v>16000</v>
      </c>
      <c r="AQ43" s="25"/>
      <c r="AR43" s="25"/>
      <c r="AS43" s="25"/>
      <c r="AT43" s="25"/>
      <c r="AU43" s="25"/>
      <c r="AV43" s="25"/>
      <c r="AW43" s="25"/>
    </row>
    <row r="44" spans="1:49" s="24" customFormat="1" ht="9.75" customHeight="1" thickBot="1">
      <c r="A44" s="35" t="s">
        <v>12</v>
      </c>
      <c r="B44" s="36"/>
      <c r="C44" s="37" t="s">
        <v>13</v>
      </c>
      <c r="D44" s="38">
        <v>6300</v>
      </c>
      <c r="E44" s="38">
        <v>18</v>
      </c>
      <c r="F44" s="39">
        <f t="shared" si="19"/>
        <v>1134</v>
      </c>
      <c r="G44" s="25"/>
      <c r="H44" s="40">
        <v>0</v>
      </c>
      <c r="I44" s="40">
        <v>525</v>
      </c>
      <c r="J44" s="40">
        <v>525</v>
      </c>
      <c r="K44" s="40">
        <v>525</v>
      </c>
      <c r="L44" s="40">
        <v>525</v>
      </c>
      <c r="M44" s="40">
        <v>525</v>
      </c>
      <c r="N44" s="40">
        <v>525</v>
      </c>
      <c r="O44" s="40">
        <v>525</v>
      </c>
      <c r="P44" s="40">
        <v>525</v>
      </c>
      <c r="Q44" s="40">
        <v>525</v>
      </c>
      <c r="R44" s="40">
        <v>525</v>
      </c>
      <c r="S44" s="40">
        <v>525</v>
      </c>
      <c r="T44" s="40">
        <v>525</v>
      </c>
      <c r="U44" s="40">
        <v>0</v>
      </c>
      <c r="V44" s="39">
        <f t="shared" si="11"/>
        <v>6300</v>
      </c>
      <c r="W44" s="39">
        <f t="shared" si="2"/>
        <v>0</v>
      </c>
      <c r="AA44" s="25"/>
      <c r="AB44" s="25"/>
      <c r="AC44" s="25"/>
      <c r="AD44" s="25"/>
      <c r="AE44" s="25"/>
      <c r="AF44" s="25"/>
      <c r="AG44" s="54" t="s">
        <v>105</v>
      </c>
      <c r="AH44" s="55"/>
      <c r="AI44" s="89">
        <f>AI33/AE33</f>
        <v>-1.35</v>
      </c>
      <c r="AK44" s="47" t="s">
        <v>114</v>
      </c>
      <c r="AM44" s="51">
        <f>S17+S18</f>
        <v>0</v>
      </c>
      <c r="AN44" s="51">
        <f>T17+T18</f>
        <v>0</v>
      </c>
      <c r="AO44" s="53"/>
      <c r="AP44" s="39">
        <f t="shared" si="22"/>
        <v>0</v>
      </c>
      <c r="AQ44" s="25"/>
      <c r="AR44" s="25"/>
      <c r="AS44" s="25"/>
      <c r="AT44" s="25"/>
      <c r="AU44" s="25"/>
      <c r="AV44" s="25"/>
      <c r="AW44" s="25"/>
    </row>
    <row r="45" spans="1:49" s="24" customFormat="1" ht="9.75" customHeight="1">
      <c r="A45" s="35" t="s">
        <v>14</v>
      </c>
      <c r="B45" s="36"/>
      <c r="C45" s="37" t="s">
        <v>15</v>
      </c>
      <c r="D45" s="38">
        <v>1200</v>
      </c>
      <c r="E45" s="60"/>
      <c r="F45" s="39"/>
      <c r="G45" s="25"/>
      <c r="H45" s="40">
        <v>1200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39">
        <f t="shared" si="11"/>
        <v>1200</v>
      </c>
      <c r="W45" s="39">
        <f t="shared" si="2"/>
        <v>0</v>
      </c>
      <c r="AA45" s="25"/>
      <c r="AB45" s="25"/>
      <c r="AC45" s="25"/>
      <c r="AD45" s="25"/>
      <c r="AE45" s="25"/>
      <c r="AF45" s="25"/>
      <c r="AG45" s="25"/>
      <c r="AH45" s="25"/>
      <c r="AI45" s="25"/>
      <c r="AK45" s="47" t="s">
        <v>115</v>
      </c>
      <c r="AM45" s="51">
        <f>S19</f>
        <v>0</v>
      </c>
      <c r="AN45" s="51">
        <f>T19</f>
        <v>0</v>
      </c>
      <c r="AO45" s="53"/>
      <c r="AP45" s="39">
        <f t="shared" si="22"/>
        <v>0</v>
      </c>
      <c r="AQ45" s="25"/>
      <c r="AR45" s="25"/>
      <c r="AS45" s="25"/>
      <c r="AT45" s="25"/>
      <c r="AU45" s="25"/>
      <c r="AV45" s="25"/>
      <c r="AW45" s="25"/>
    </row>
    <row r="46" spans="1:49" s="24" customFormat="1" ht="9.75" customHeight="1">
      <c r="A46" s="35" t="s">
        <v>16</v>
      </c>
      <c r="B46" s="36"/>
      <c r="C46" s="37" t="s">
        <v>17</v>
      </c>
      <c r="D46" s="38">
        <v>600</v>
      </c>
      <c r="E46" s="38">
        <v>18</v>
      </c>
      <c r="F46" s="39">
        <f>D46*E46%</f>
        <v>108</v>
      </c>
      <c r="G46" s="25"/>
      <c r="H46" s="40">
        <v>600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39">
        <f t="shared" si="11"/>
        <v>600</v>
      </c>
      <c r="W46" s="39">
        <f t="shared" si="2"/>
        <v>0</v>
      </c>
      <c r="AA46" s="25"/>
      <c r="AK46" s="47" t="s">
        <v>116</v>
      </c>
      <c r="AM46" s="51">
        <f>S22+S23+S21</f>
        <v>0</v>
      </c>
      <c r="AN46" s="51">
        <f>T22+T23+T21</f>
        <v>0</v>
      </c>
      <c r="AO46" s="53"/>
      <c r="AP46" s="39">
        <f t="shared" si="22"/>
        <v>0</v>
      </c>
      <c r="AQ46" s="25"/>
      <c r="AR46" s="25"/>
      <c r="AS46" s="25"/>
      <c r="AT46" s="25"/>
      <c r="AU46" s="25"/>
      <c r="AV46" s="25"/>
      <c r="AW46" s="25"/>
    </row>
    <row r="47" spans="1:49" s="24" customFormat="1" ht="9.75" customHeight="1">
      <c r="A47" s="35" t="s">
        <v>18</v>
      </c>
      <c r="B47" s="36"/>
      <c r="C47" s="37" t="s">
        <v>19</v>
      </c>
      <c r="D47" s="38">
        <v>0</v>
      </c>
      <c r="E47" s="38">
        <v>18</v>
      </c>
      <c r="F47" s="39">
        <f>D47*E47%</f>
        <v>0</v>
      </c>
      <c r="G47" s="25"/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39">
        <f t="shared" si="11"/>
        <v>0</v>
      </c>
      <c r="W47" s="39">
        <f t="shared" si="2"/>
        <v>0</v>
      </c>
      <c r="AA47" s="25"/>
      <c r="AK47" s="47" t="s">
        <v>117</v>
      </c>
      <c r="AM47" s="52">
        <f>S57</f>
        <v>333.33</v>
      </c>
      <c r="AN47" s="52">
        <f>T57</f>
        <v>333.33</v>
      </c>
      <c r="AO47" s="53"/>
      <c r="AP47" s="39">
        <f t="shared" si="22"/>
        <v>3999.9599999999996</v>
      </c>
      <c r="AQ47" s="25"/>
      <c r="AR47" s="25"/>
      <c r="AS47" s="25"/>
      <c r="AT47" s="25"/>
      <c r="AU47" s="25"/>
      <c r="AV47" s="25"/>
      <c r="AW47" s="25"/>
    </row>
    <row r="48" spans="1:49" s="24" customFormat="1" ht="9.75" customHeight="1">
      <c r="A48" s="35" t="s">
        <v>20</v>
      </c>
      <c r="B48" s="36"/>
      <c r="C48" s="37" t="s">
        <v>21</v>
      </c>
      <c r="D48" s="38">
        <v>1080</v>
      </c>
      <c r="E48" s="38">
        <v>18</v>
      </c>
      <c r="F48" s="39">
        <f>D48*E48%</f>
        <v>194.4</v>
      </c>
      <c r="G48" s="25"/>
      <c r="H48" s="40">
        <v>0</v>
      </c>
      <c r="I48" s="40">
        <v>90</v>
      </c>
      <c r="J48" s="40">
        <v>90</v>
      </c>
      <c r="K48" s="40">
        <v>90</v>
      </c>
      <c r="L48" s="40">
        <v>90</v>
      </c>
      <c r="M48" s="40">
        <v>90</v>
      </c>
      <c r="N48" s="40">
        <v>90</v>
      </c>
      <c r="O48" s="40">
        <v>90</v>
      </c>
      <c r="P48" s="40">
        <v>90</v>
      </c>
      <c r="Q48" s="40">
        <v>90</v>
      </c>
      <c r="R48" s="40">
        <v>90</v>
      </c>
      <c r="S48" s="40">
        <v>90</v>
      </c>
      <c r="T48" s="40">
        <v>90</v>
      </c>
      <c r="U48" s="40">
        <v>0</v>
      </c>
      <c r="V48" s="39">
        <f t="shared" si="11"/>
        <v>1080</v>
      </c>
      <c r="W48" s="39">
        <f t="shared" si="2"/>
        <v>0</v>
      </c>
      <c r="AA48" s="25"/>
      <c r="AK48" s="47" t="s">
        <v>119</v>
      </c>
      <c r="AM48" s="51">
        <f>SUM(S35:S39)</f>
        <v>0</v>
      </c>
      <c r="AN48" s="51">
        <f>SUM(T35:T39)</f>
        <v>0</v>
      </c>
      <c r="AO48" s="53"/>
      <c r="AP48" s="39">
        <f t="shared" si="22"/>
        <v>0</v>
      </c>
      <c r="AQ48" s="25"/>
      <c r="AR48" s="25"/>
      <c r="AS48" s="25"/>
      <c r="AT48" s="25"/>
      <c r="AU48" s="25"/>
      <c r="AV48" s="25"/>
      <c r="AW48" s="25"/>
    </row>
    <row r="49" spans="1:49" s="24" customFormat="1" ht="9.75" customHeight="1">
      <c r="A49" s="35" t="s">
        <v>22</v>
      </c>
      <c r="B49" s="36"/>
      <c r="C49" s="37" t="s">
        <v>23</v>
      </c>
      <c r="D49" s="38">
        <v>450</v>
      </c>
      <c r="E49" s="38">
        <v>18</v>
      </c>
      <c r="F49" s="39">
        <f>D49*E49%</f>
        <v>81</v>
      </c>
      <c r="G49" s="25"/>
      <c r="H49" s="40">
        <v>450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39">
        <f t="shared" si="11"/>
        <v>450</v>
      </c>
      <c r="W49" s="39">
        <f t="shared" si="2"/>
        <v>0</v>
      </c>
      <c r="AA49" s="25"/>
      <c r="AK49" s="47" t="s">
        <v>120</v>
      </c>
      <c r="AM49" s="51">
        <f>S53+S54</f>
        <v>6600</v>
      </c>
      <c r="AN49" s="51">
        <f>T53+T54</f>
        <v>6600</v>
      </c>
      <c r="AO49" s="53"/>
      <c r="AP49" s="39">
        <f t="shared" si="22"/>
        <v>79200</v>
      </c>
      <c r="AQ49" s="25"/>
      <c r="AR49" s="25"/>
      <c r="AS49" s="25"/>
      <c r="AT49" s="25"/>
      <c r="AU49" s="25"/>
      <c r="AV49" s="25"/>
      <c r="AW49" s="25"/>
    </row>
    <row r="50" spans="1:49" s="24" customFormat="1" ht="9.75" customHeight="1">
      <c r="A50" s="35" t="s">
        <v>24</v>
      </c>
      <c r="B50" s="36"/>
      <c r="C50" s="37" t="s">
        <v>25</v>
      </c>
      <c r="D50" s="38">
        <v>240</v>
      </c>
      <c r="E50" s="60"/>
      <c r="F50" s="39"/>
      <c r="G50" s="25"/>
      <c r="H50" s="40">
        <v>240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39">
        <f t="shared" si="11"/>
        <v>240</v>
      </c>
      <c r="W50" s="39">
        <f t="shared" si="2"/>
        <v>0</v>
      </c>
      <c r="AA50" s="25"/>
      <c r="AK50" s="47" t="s">
        <v>76</v>
      </c>
      <c r="AM50" s="51">
        <f>S52+S58</f>
        <v>0</v>
      </c>
      <c r="AN50" s="51">
        <f>T52+T58</f>
        <v>180</v>
      </c>
      <c r="AO50" s="53"/>
      <c r="AP50" s="39">
        <f t="shared" si="22"/>
        <v>720</v>
      </c>
      <c r="AQ50" s="25"/>
      <c r="AR50" s="25"/>
      <c r="AS50" s="25"/>
      <c r="AT50" s="25"/>
      <c r="AU50" s="25"/>
      <c r="AV50" s="25"/>
      <c r="AW50" s="25"/>
    </row>
    <row r="51" spans="1:49" s="24" customFormat="1" ht="9.75" customHeight="1">
      <c r="A51" s="35" t="s">
        <v>26</v>
      </c>
      <c r="B51" s="36"/>
      <c r="C51" s="37" t="s">
        <v>27</v>
      </c>
      <c r="D51" s="38">
        <v>0</v>
      </c>
      <c r="E51" s="38">
        <v>18</v>
      </c>
      <c r="F51" s="39">
        <f>D51*E51%</f>
        <v>0</v>
      </c>
      <c r="G51" s="25"/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39">
        <f t="shared" si="11"/>
        <v>0</v>
      </c>
      <c r="W51" s="39">
        <f t="shared" si="2"/>
        <v>0</v>
      </c>
      <c r="AA51" s="25"/>
      <c r="AK51" s="47" t="s">
        <v>79</v>
      </c>
      <c r="AM51" s="51">
        <f>S10+S13+S16+SUM(S40:S51)+S55</f>
        <v>1190</v>
      </c>
      <c r="AN51" s="51">
        <f>T10+T13+T16+SUM(T40:T51)+T55</f>
        <v>2390</v>
      </c>
      <c r="AO51" s="53"/>
      <c r="AP51" s="39">
        <f t="shared" si="22"/>
        <v>17970</v>
      </c>
      <c r="AQ51" s="25"/>
      <c r="AR51" s="25"/>
      <c r="AS51" s="25"/>
      <c r="AT51" s="25"/>
      <c r="AU51" s="25"/>
      <c r="AV51" s="25"/>
      <c r="AW51" s="25"/>
    </row>
    <row r="52" spans="1:49" s="24" customFormat="1" ht="9.75" customHeight="1">
      <c r="A52" s="35" t="s">
        <v>28</v>
      </c>
      <c r="B52" s="36"/>
      <c r="C52" s="37" t="s">
        <v>29</v>
      </c>
      <c r="D52" s="38">
        <v>0</v>
      </c>
      <c r="E52" s="60"/>
      <c r="F52" s="39"/>
      <c r="G52" s="25"/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39">
        <f t="shared" si="11"/>
        <v>0</v>
      </c>
      <c r="W52" s="39">
        <f t="shared" si="2"/>
        <v>0</v>
      </c>
      <c r="AA52" s="25"/>
      <c r="AK52" s="47" t="s">
        <v>121</v>
      </c>
      <c r="AM52" s="52">
        <f>S8*E8%+S9*E9%+S10*E10%+S11*E11%+S12*E12%+S13*E13%+S14*E14%+S15*E15%+S16*E16%+S17*E17%+S18*E18%+S21*E21%+S22*E22%+S23*E23%+S35*E35%+S36*E36%+S37*E37%+S38*E38%+S39*E39%+S40*E40%+S41*E41%+S42*E42%+S43*E43%+S44*E44%+S46*E46%+S47*E47%+S48*E48%+S49*E49%+S51*E51%+S55*E55%</f>
        <v>214.2</v>
      </c>
      <c r="AN52" s="52">
        <f>T8*E8%+T9*E9%+T10*E10%+T11*E11%+T12*E12%+T13*E13%+T14*E14%+T15*E15%+T16*E16%+T17*E17%+T18*E18%+T21*E21%+T22*E22%+T23*E23%+T35*E35%+T36*E36%+T37*E37%+T38*E38%+T39*E39%+T40*E40%+T41*E41%+T42*E42%+T43*E43%+T44*E44%+T46*E46%+T47*E47%+T48*E48%+T49*E49%+T51*E51%+T55*E55%</f>
        <v>214.2</v>
      </c>
      <c r="AO52" s="53"/>
      <c r="AP52" s="39">
        <f>SUM(AM28:AW28)+AM52+AN52+AO52</f>
        <v>5639.399999999998</v>
      </c>
      <c r="AQ52" s="25"/>
      <c r="AR52" s="25"/>
      <c r="AS52" s="25"/>
      <c r="AT52" s="25"/>
      <c r="AU52" s="25"/>
      <c r="AV52" s="25"/>
      <c r="AW52" s="25"/>
    </row>
    <row r="53" spans="1:49" s="24" customFormat="1" ht="9.75" customHeight="1">
      <c r="A53" s="35" t="s">
        <v>30</v>
      </c>
      <c r="B53" s="36"/>
      <c r="C53" s="37" t="s">
        <v>31</v>
      </c>
      <c r="D53" s="38">
        <v>79200</v>
      </c>
      <c r="E53" s="60"/>
      <c r="F53" s="39"/>
      <c r="G53" s="25"/>
      <c r="H53" s="40">
        <v>0</v>
      </c>
      <c r="I53" s="40">
        <v>6600</v>
      </c>
      <c r="J53" s="40">
        <v>6600</v>
      </c>
      <c r="K53" s="40">
        <v>6600</v>
      </c>
      <c r="L53" s="40">
        <v>6600</v>
      </c>
      <c r="M53" s="40">
        <v>6600</v>
      </c>
      <c r="N53" s="40">
        <v>6600</v>
      </c>
      <c r="O53" s="40">
        <v>6600</v>
      </c>
      <c r="P53" s="40">
        <v>6600</v>
      </c>
      <c r="Q53" s="40">
        <v>6600</v>
      </c>
      <c r="R53" s="40">
        <v>6600</v>
      </c>
      <c r="S53" s="40">
        <v>6600</v>
      </c>
      <c r="T53" s="40">
        <v>6600</v>
      </c>
      <c r="U53" s="40">
        <v>0</v>
      </c>
      <c r="V53" s="39">
        <f t="shared" si="11"/>
        <v>79200</v>
      </c>
      <c r="W53" s="39">
        <f t="shared" si="2"/>
        <v>0</v>
      </c>
      <c r="AA53" s="25"/>
      <c r="AK53" s="47" t="s">
        <v>122</v>
      </c>
      <c r="AM53" s="52"/>
      <c r="AN53" s="52">
        <f>AW15+AM39+AN39-AW28-AM52-AN52-AV30</f>
        <v>3677.4000000000005</v>
      </c>
      <c r="AO53" s="53"/>
      <c r="AP53" s="39">
        <f>AN53+AN54+AP29+AP30+AS29+AS30+AV29+AV30</f>
        <v>11640.600000000002</v>
      </c>
      <c r="AQ53" s="25"/>
      <c r="AR53" s="25"/>
      <c r="AS53" s="25"/>
      <c r="AT53" s="25"/>
      <c r="AU53" s="25"/>
      <c r="AV53" s="25"/>
      <c r="AW53" s="25"/>
    </row>
    <row r="54" spans="1:49" s="24" customFormat="1" ht="9.75" customHeight="1" thickBot="1">
      <c r="A54" s="35" t="s">
        <v>32</v>
      </c>
      <c r="B54" s="36"/>
      <c r="C54" s="37" t="s">
        <v>33</v>
      </c>
      <c r="D54" s="38">
        <v>0</v>
      </c>
      <c r="E54" s="60"/>
      <c r="F54" s="39"/>
      <c r="G54" s="25"/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39">
        <f t="shared" si="11"/>
        <v>0</v>
      </c>
      <c r="W54" s="39">
        <f t="shared" si="2"/>
        <v>0</v>
      </c>
      <c r="AA54" s="25"/>
      <c r="AK54" s="47"/>
      <c r="AM54" s="53"/>
      <c r="AN54" s="53">
        <f>IF(AN53&lt;0,-AN53,0)</f>
        <v>0</v>
      </c>
      <c r="AO54" s="53"/>
      <c r="AP54" s="53"/>
      <c r="AQ54" s="25"/>
      <c r="AR54" s="25"/>
      <c r="AS54" s="25"/>
      <c r="AT54" s="25"/>
      <c r="AU54" s="25"/>
      <c r="AV54" s="25"/>
      <c r="AW54" s="25"/>
    </row>
    <row r="55" spans="1:49" s="24" customFormat="1" ht="9.75" customHeight="1" thickBot="1">
      <c r="A55" s="35" t="s">
        <v>34</v>
      </c>
      <c r="B55" s="36"/>
      <c r="C55" s="37" t="s">
        <v>35</v>
      </c>
      <c r="D55" s="38">
        <v>3000</v>
      </c>
      <c r="E55" s="38">
        <v>18</v>
      </c>
      <c r="F55" s="39">
        <f>D55*E55%</f>
        <v>540</v>
      </c>
      <c r="G55" s="25"/>
      <c r="H55" s="40">
        <v>0</v>
      </c>
      <c r="I55" s="40">
        <v>250</v>
      </c>
      <c r="J55" s="40">
        <v>250</v>
      </c>
      <c r="K55" s="40">
        <v>250</v>
      </c>
      <c r="L55" s="40">
        <v>250</v>
      </c>
      <c r="M55" s="40">
        <v>250</v>
      </c>
      <c r="N55" s="40">
        <v>250</v>
      </c>
      <c r="O55" s="40">
        <v>250</v>
      </c>
      <c r="P55" s="40">
        <v>250</v>
      </c>
      <c r="Q55" s="40">
        <v>250</v>
      </c>
      <c r="R55" s="40">
        <v>250</v>
      </c>
      <c r="S55" s="40">
        <v>250</v>
      </c>
      <c r="T55" s="40">
        <v>250</v>
      </c>
      <c r="U55" s="40">
        <v>0</v>
      </c>
      <c r="V55" s="39">
        <f t="shared" si="11"/>
        <v>3000</v>
      </c>
      <c r="W55" s="39">
        <f t="shared" si="2"/>
        <v>0</v>
      </c>
      <c r="AA55" s="25"/>
      <c r="AK55" s="1" t="s">
        <v>123</v>
      </c>
      <c r="AL55" s="18"/>
      <c r="AM55" s="22">
        <f>SUM(AM43:AM54)</f>
        <v>8337.53</v>
      </c>
      <c r="AN55" s="22">
        <f>SUM(AN43:AN54)</f>
        <v>13394.93</v>
      </c>
      <c r="AO55" s="22"/>
      <c r="AP55" s="22">
        <f>SUM(AP43:AP54)</f>
        <v>135169.96</v>
      </c>
      <c r="AQ55" s="21"/>
      <c r="AR55" s="21"/>
      <c r="AS55" s="21"/>
      <c r="AT55" s="21"/>
      <c r="AU55" s="21"/>
      <c r="AV55" s="21"/>
      <c r="AW55" s="21"/>
    </row>
    <row r="56" spans="1:49" s="24" customFormat="1" ht="9.75" customHeight="1" thickBot="1">
      <c r="A56" s="35" t="s">
        <v>36</v>
      </c>
      <c r="B56" s="36"/>
      <c r="C56" s="37" t="s">
        <v>37</v>
      </c>
      <c r="D56" s="38">
        <v>5400</v>
      </c>
      <c r="E56" s="60"/>
      <c r="F56" s="39"/>
      <c r="G56" s="25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39"/>
      <c r="W56" s="39"/>
      <c r="AA56" s="25"/>
      <c r="AK56" s="1" t="s">
        <v>126</v>
      </c>
      <c r="AL56" s="58"/>
      <c r="AM56" s="22">
        <f>AW32+AM41-AM55</f>
        <v>8464.97</v>
      </c>
      <c r="AN56" s="22">
        <f>AM56+AN41-AN55</f>
        <v>4510.040000000001</v>
      </c>
      <c r="AO56" s="22"/>
      <c r="AP56" s="22">
        <f>AP41-AP55</f>
        <v>4510.040000000008</v>
      </c>
      <c r="AQ56" s="25"/>
      <c r="AR56" s="25"/>
      <c r="AS56" s="25"/>
      <c r="AT56" s="25"/>
      <c r="AU56" s="25"/>
      <c r="AV56" s="25"/>
      <c r="AW56" s="25"/>
    </row>
    <row r="57" spans="1:39" s="24" customFormat="1" ht="9.75" customHeight="1">
      <c r="A57" s="35" t="s">
        <v>38</v>
      </c>
      <c r="B57" s="36"/>
      <c r="C57" s="37"/>
      <c r="D57" s="38">
        <v>4000</v>
      </c>
      <c r="E57" s="60"/>
      <c r="F57" s="39"/>
      <c r="G57" s="25"/>
      <c r="H57" s="77">
        <v>0</v>
      </c>
      <c r="I57" s="77">
        <v>333.33</v>
      </c>
      <c r="J57" s="77">
        <v>333.33</v>
      </c>
      <c r="K57" s="77">
        <v>333.33</v>
      </c>
      <c r="L57" s="77">
        <v>333.33</v>
      </c>
      <c r="M57" s="77">
        <v>333.33</v>
      </c>
      <c r="N57" s="77">
        <v>333.33</v>
      </c>
      <c r="O57" s="77">
        <v>333.33</v>
      </c>
      <c r="P57" s="77">
        <v>333.33</v>
      </c>
      <c r="Q57" s="77">
        <v>333.33</v>
      </c>
      <c r="R57" s="77">
        <v>333.33</v>
      </c>
      <c r="S57" s="77">
        <v>333.33</v>
      </c>
      <c r="T57" s="77">
        <v>333.33</v>
      </c>
      <c r="U57" s="78"/>
      <c r="V57" s="73">
        <f t="shared" si="11"/>
        <v>3999.9599999999996</v>
      </c>
      <c r="W57" s="73">
        <f>V57-D57</f>
        <v>-0.04000000000041837</v>
      </c>
      <c r="AA57" s="25"/>
      <c r="AM57" s="25"/>
    </row>
    <row r="58" spans="1:39" s="24" customFormat="1" ht="9.75" customHeight="1" thickBot="1">
      <c r="A58" s="62" t="s">
        <v>39</v>
      </c>
      <c r="B58" s="63"/>
      <c r="C58" s="79"/>
      <c r="D58" s="80">
        <v>720</v>
      </c>
      <c r="E58" s="56"/>
      <c r="F58" s="56"/>
      <c r="G58" s="25"/>
      <c r="H58" s="81">
        <v>0</v>
      </c>
      <c r="I58" s="81">
        <v>0</v>
      </c>
      <c r="J58" s="81">
        <v>0</v>
      </c>
      <c r="K58" s="81">
        <v>180</v>
      </c>
      <c r="L58" s="81">
        <v>0</v>
      </c>
      <c r="M58" s="81">
        <v>0</v>
      </c>
      <c r="N58" s="81">
        <v>180</v>
      </c>
      <c r="O58" s="81">
        <v>0</v>
      </c>
      <c r="P58" s="81">
        <v>0</v>
      </c>
      <c r="Q58" s="81">
        <v>180</v>
      </c>
      <c r="R58" s="81">
        <v>0</v>
      </c>
      <c r="S58" s="81">
        <v>0</v>
      </c>
      <c r="T58" s="81">
        <v>180</v>
      </c>
      <c r="U58" s="52"/>
      <c r="V58" s="39">
        <f t="shared" si="11"/>
        <v>720</v>
      </c>
      <c r="W58" s="39">
        <f>V58-D58</f>
        <v>0</v>
      </c>
      <c r="AA58" s="25"/>
      <c r="AM58" s="25"/>
    </row>
    <row r="59" spans="3:39" s="82" customFormat="1" ht="15">
      <c r="C59" s="83"/>
      <c r="L59" s="8"/>
      <c r="N59" s="8"/>
      <c r="P59" s="8"/>
      <c r="Q59" s="8"/>
      <c r="R59" s="8"/>
      <c r="S59" s="8"/>
      <c r="T59" s="8"/>
      <c r="U59" s="8"/>
      <c r="V59" s="8"/>
      <c r="W59" s="8"/>
      <c r="AA59" s="9"/>
      <c r="AM59" s="9"/>
    </row>
    <row r="66" spans="3:39" s="2" customFormat="1" ht="15">
      <c r="C66" s="3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AA66" s="4"/>
      <c r="AM66" s="4"/>
    </row>
    <row r="89" ht="15">
      <c r="L89" s="85"/>
    </row>
    <row r="90" ht="15">
      <c r="L90" s="86"/>
    </row>
    <row r="91" ht="15">
      <c r="L91" s="85"/>
    </row>
    <row r="92" ht="15">
      <c r="L92" s="86"/>
    </row>
    <row r="116" spans="3:39" s="2" customFormat="1" ht="15">
      <c r="C116" s="3"/>
      <c r="N116" s="4"/>
      <c r="O116" s="4"/>
      <c r="P116" s="4"/>
      <c r="Q116" s="4"/>
      <c r="R116" s="4"/>
      <c r="S116" s="4"/>
      <c r="T116" s="4"/>
      <c r="U116" s="4"/>
      <c r="V116" s="4"/>
      <c r="W116" s="4"/>
      <c r="AA116" s="4"/>
      <c r="AM116" s="4"/>
    </row>
    <row r="121" spans="3:39" s="2" customFormat="1" ht="15">
      <c r="C121" s="3"/>
      <c r="N121" s="4"/>
      <c r="O121" s="4"/>
      <c r="P121" s="4"/>
      <c r="Q121" s="4"/>
      <c r="R121" s="4"/>
      <c r="S121" s="4"/>
      <c r="T121" s="4"/>
      <c r="U121" s="4"/>
      <c r="V121" s="4"/>
      <c r="W121" s="4"/>
      <c r="AA121" s="4"/>
      <c r="AM121" s="4"/>
    </row>
    <row r="128" spans="3:39" s="2" customFormat="1" ht="15">
      <c r="C128" s="3"/>
      <c r="N128" s="4"/>
      <c r="O128" s="4"/>
      <c r="P128" s="4"/>
      <c r="Q128" s="4"/>
      <c r="R128" s="4"/>
      <c r="S128" s="4"/>
      <c r="T128" s="4"/>
      <c r="U128" s="4"/>
      <c r="V128" s="4"/>
      <c r="W128" s="4"/>
      <c r="AA128" s="4"/>
      <c r="AM128" s="4"/>
    </row>
    <row r="152" spans="3:39" s="2" customFormat="1" ht="15">
      <c r="C152" s="3"/>
      <c r="N152" s="4"/>
      <c r="O152" s="4"/>
      <c r="P152" s="4"/>
      <c r="Q152" s="4"/>
      <c r="R152" s="4"/>
      <c r="S152" s="4"/>
      <c r="T152" s="4"/>
      <c r="U152" s="4"/>
      <c r="V152" s="4"/>
      <c r="W152" s="4"/>
      <c r="AA152" s="4"/>
      <c r="AM152" s="4"/>
    </row>
    <row r="166" spans="3:39" s="2" customFormat="1" ht="15">
      <c r="C166" s="3"/>
      <c r="N166" s="4"/>
      <c r="O166" s="4"/>
      <c r="P166" s="4"/>
      <c r="Q166" s="4"/>
      <c r="R166" s="4"/>
      <c r="S166" s="4"/>
      <c r="T166" s="4"/>
      <c r="U166" s="4"/>
      <c r="V166" s="4"/>
      <c r="W166" s="4"/>
      <c r="AA166" s="4"/>
      <c r="AM166" s="4"/>
    </row>
  </sheetData>
  <mergeCells count="5">
    <mergeCell ref="A1:D1"/>
    <mergeCell ref="A5:F6"/>
    <mergeCell ref="H5:N6"/>
    <mergeCell ref="AC31:AE31"/>
    <mergeCell ref="Y31:AA31"/>
  </mergeCells>
  <printOptions/>
  <pageMargins left="0.4724409448818898" right="0.4724409448818898" top="0.1968503937007874" bottom="0.196850393700787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Formación</cp:lastModifiedBy>
  <cp:lastPrinted>2001-04-02T19:14:20Z</cp:lastPrinted>
  <dcterms:created xsi:type="dcterms:W3CDTF">2001-03-24T16:56:55Z</dcterms:created>
  <dcterms:modified xsi:type="dcterms:W3CDTF">2012-04-12T07:55:05Z</dcterms:modified>
  <cp:category/>
  <cp:version/>
  <cp:contentType/>
  <cp:contentStatus/>
</cp:coreProperties>
</file>